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280" windowWidth="19040" windowHeight="14720" tabRatio="310" activeTab="0"/>
  </bookViews>
  <sheets>
    <sheet name="COSTES" sheetId="1" r:id="rId1"/>
  </sheets>
  <definedNames/>
  <calcPr fullCalcOnLoad="1"/>
</workbook>
</file>

<file path=xl/sharedStrings.xml><?xml version="1.0" encoding="utf-8"?>
<sst xmlns="http://schemas.openxmlformats.org/spreadsheetml/2006/main" count="186" uniqueCount="59">
  <si>
    <r>
      <t>CO</t>
    </r>
    <r>
      <rPr>
        <b/>
        <vertAlign val="subscript"/>
        <sz val="12"/>
        <rFont val="Arial"/>
        <family val="0"/>
      </rPr>
      <t>2</t>
    </r>
    <r>
      <rPr>
        <b/>
        <sz val="12"/>
        <rFont val="Arial"/>
        <family val="0"/>
      </rPr>
      <t xml:space="preserve"> + CaCO</t>
    </r>
    <r>
      <rPr>
        <b/>
        <vertAlign val="subscript"/>
        <sz val="12"/>
        <rFont val="Arial"/>
        <family val="0"/>
      </rPr>
      <t>3</t>
    </r>
  </si>
  <si>
    <r>
      <t>m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>/d</t>
    </r>
  </si>
  <si>
    <r>
      <t>Precio CO</t>
    </r>
    <r>
      <rPr>
        <vertAlign val="subscript"/>
        <sz val="12"/>
        <rFont val="Arial"/>
        <family val="0"/>
      </rPr>
      <t>2</t>
    </r>
  </si>
  <si>
    <r>
      <t>Dosis CO</t>
    </r>
    <r>
      <rPr>
        <vertAlign val="subscript"/>
        <sz val="12"/>
        <rFont val="Arial"/>
        <family val="0"/>
      </rPr>
      <t>2</t>
    </r>
  </si>
  <si>
    <r>
      <t>g/m</t>
    </r>
    <r>
      <rPr>
        <vertAlign val="superscript"/>
        <sz val="12"/>
        <rFont val="Arial"/>
        <family val="0"/>
      </rPr>
      <t>3</t>
    </r>
  </si>
  <si>
    <r>
      <t>Dosis de CO</t>
    </r>
    <r>
      <rPr>
        <vertAlign val="subscript"/>
        <sz val="12"/>
        <rFont val="Arial"/>
        <family val="0"/>
      </rPr>
      <t>2</t>
    </r>
  </si>
  <si>
    <r>
      <t>Coste CO</t>
    </r>
    <r>
      <rPr>
        <vertAlign val="subscript"/>
        <sz val="12"/>
        <rFont val="Arial"/>
        <family val="0"/>
      </rPr>
      <t>2</t>
    </r>
  </si>
  <si>
    <r>
      <t>€/m</t>
    </r>
    <r>
      <rPr>
        <vertAlign val="superscript"/>
        <sz val="12"/>
        <rFont val="Arial"/>
        <family val="0"/>
      </rPr>
      <t>3</t>
    </r>
  </si>
  <si>
    <r>
      <t>Carga CO</t>
    </r>
    <r>
      <rPr>
        <vertAlign val="subscript"/>
        <sz val="12"/>
        <rFont val="Arial"/>
        <family val="0"/>
      </rPr>
      <t>2</t>
    </r>
  </si>
  <si>
    <r>
      <t>Total CO</t>
    </r>
    <r>
      <rPr>
        <vertAlign val="subscript"/>
        <sz val="12"/>
        <rFont val="Arial"/>
        <family val="0"/>
      </rPr>
      <t>2</t>
    </r>
  </si>
  <si>
    <r>
      <t>Consumo CaCO</t>
    </r>
    <r>
      <rPr>
        <vertAlign val="subscript"/>
        <sz val="12"/>
        <rFont val="Arial"/>
        <family val="0"/>
      </rPr>
      <t>3</t>
    </r>
  </si>
  <si>
    <r>
      <t>Precio CaCO</t>
    </r>
    <r>
      <rPr>
        <vertAlign val="subscript"/>
        <sz val="12"/>
        <rFont val="Arial"/>
        <family val="0"/>
      </rPr>
      <t>3</t>
    </r>
  </si>
  <si>
    <r>
      <t>Coste CaCO</t>
    </r>
    <r>
      <rPr>
        <vertAlign val="subscript"/>
        <sz val="12"/>
        <rFont val="Arial"/>
        <family val="0"/>
      </rPr>
      <t>3</t>
    </r>
  </si>
  <si>
    <r>
      <t>Coste CO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+CaCO</t>
    </r>
    <r>
      <rPr>
        <vertAlign val="subscript"/>
        <sz val="12"/>
        <rFont val="Arial"/>
        <family val="0"/>
      </rPr>
      <t>3</t>
    </r>
  </si>
  <si>
    <r>
      <t>CO</t>
    </r>
    <r>
      <rPr>
        <b/>
        <vertAlign val="subscript"/>
        <sz val="12"/>
        <rFont val="Arial"/>
        <family val="0"/>
      </rPr>
      <t>2</t>
    </r>
    <r>
      <rPr>
        <b/>
        <sz val="12"/>
        <rFont val="Arial"/>
        <family val="0"/>
      </rPr>
      <t xml:space="preserve"> + Ca(OH)</t>
    </r>
    <r>
      <rPr>
        <b/>
        <vertAlign val="subscript"/>
        <sz val="12"/>
        <rFont val="Arial"/>
        <family val="0"/>
      </rPr>
      <t>2</t>
    </r>
  </si>
  <si>
    <r>
      <t>H</t>
    </r>
    <r>
      <rPr>
        <b/>
        <vertAlign val="subscript"/>
        <sz val="12"/>
        <rFont val="Arial"/>
        <family val="0"/>
      </rPr>
      <t>2</t>
    </r>
    <r>
      <rPr>
        <b/>
        <sz val="12"/>
        <rFont val="Arial"/>
        <family val="0"/>
      </rPr>
      <t>SO</t>
    </r>
    <r>
      <rPr>
        <b/>
        <vertAlign val="subscript"/>
        <sz val="12"/>
        <rFont val="Arial"/>
        <family val="0"/>
      </rPr>
      <t xml:space="preserve">4 </t>
    </r>
    <r>
      <rPr>
        <b/>
        <sz val="12"/>
        <rFont val="Arial"/>
        <family val="0"/>
      </rPr>
      <t>+ CaCO</t>
    </r>
    <r>
      <rPr>
        <b/>
        <vertAlign val="subscript"/>
        <sz val="12"/>
        <rFont val="Arial"/>
        <family val="0"/>
      </rPr>
      <t xml:space="preserve">3 </t>
    </r>
  </si>
  <si>
    <r>
      <t>Riqueza del 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>4</t>
    </r>
  </si>
  <si>
    <r>
      <t>Precio 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>4</t>
    </r>
    <r>
      <rPr>
        <sz val="12"/>
        <rFont val="Arial"/>
        <family val="0"/>
      </rPr>
      <t xml:space="preserve"> al 98%</t>
    </r>
  </si>
  <si>
    <r>
      <t>Dosis 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>4</t>
    </r>
    <r>
      <rPr>
        <sz val="12"/>
        <rFont val="Arial"/>
        <family val="0"/>
      </rPr>
      <t xml:space="preserve"> al 98%</t>
    </r>
  </si>
  <si>
    <r>
      <t>Coste 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>4</t>
    </r>
  </si>
  <si>
    <r>
      <t>Carga 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>4</t>
    </r>
  </si>
  <si>
    <r>
      <t>Total 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>4</t>
    </r>
  </si>
  <si>
    <r>
      <t>Coste 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>4</t>
    </r>
    <r>
      <rPr>
        <sz val="12"/>
        <rFont val="Arial"/>
        <family val="0"/>
      </rPr>
      <t>+CaCO</t>
    </r>
    <r>
      <rPr>
        <vertAlign val="subscript"/>
        <sz val="12"/>
        <rFont val="Arial"/>
        <family val="0"/>
      </rPr>
      <t>3</t>
    </r>
  </si>
  <si>
    <r>
      <t>HCl + CaCO</t>
    </r>
    <r>
      <rPr>
        <b/>
        <vertAlign val="subscript"/>
        <sz val="12"/>
        <rFont val="Arial"/>
        <family val="0"/>
      </rPr>
      <t>3</t>
    </r>
  </si>
  <si>
    <r>
      <t>Coste HCl+CaCO</t>
    </r>
    <r>
      <rPr>
        <vertAlign val="subscript"/>
        <sz val="12"/>
        <rFont val="Arial"/>
        <family val="0"/>
      </rPr>
      <t>3</t>
    </r>
  </si>
  <si>
    <r>
      <t>10,000 m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>/d</t>
    </r>
  </si>
  <si>
    <r>
      <t>CO</t>
    </r>
    <r>
      <rPr>
        <vertAlign val="subscript"/>
        <sz val="12"/>
        <rFont val="Arial"/>
        <family val="0"/>
      </rPr>
      <t xml:space="preserve">2 </t>
    </r>
    <r>
      <rPr>
        <sz val="12"/>
        <rFont val="Arial"/>
        <family val="0"/>
      </rPr>
      <t>+ CaCO</t>
    </r>
    <r>
      <rPr>
        <vertAlign val="subscript"/>
        <sz val="12"/>
        <rFont val="Arial"/>
        <family val="0"/>
      </rPr>
      <t>3</t>
    </r>
  </si>
  <si>
    <r>
      <t>CO</t>
    </r>
    <r>
      <rPr>
        <vertAlign val="subscript"/>
        <sz val="12"/>
        <rFont val="Arial"/>
        <family val="0"/>
      </rPr>
      <t xml:space="preserve">2 </t>
    </r>
    <r>
      <rPr>
        <sz val="12"/>
        <rFont val="Arial"/>
        <family val="0"/>
      </rPr>
      <t>+ CaOH</t>
    </r>
  </si>
  <si>
    <r>
      <t>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 xml:space="preserve">4 </t>
    </r>
    <r>
      <rPr>
        <sz val="12"/>
        <rFont val="Arial"/>
        <family val="0"/>
      </rPr>
      <t>+ CaCO</t>
    </r>
    <r>
      <rPr>
        <vertAlign val="subscript"/>
        <sz val="12"/>
        <rFont val="Arial"/>
        <family val="0"/>
      </rPr>
      <t>3</t>
    </r>
  </si>
  <si>
    <r>
      <t>HCl + CaCO</t>
    </r>
    <r>
      <rPr>
        <vertAlign val="subscript"/>
        <sz val="12"/>
        <rFont val="Arial"/>
        <family val="0"/>
      </rPr>
      <t>3</t>
    </r>
  </si>
  <si>
    <t>€/kg</t>
  </si>
  <si>
    <t>kg/d</t>
  </si>
  <si>
    <t>€/d</t>
  </si>
  <si>
    <t>€/año</t>
  </si>
  <si>
    <t>Alquiler Depósito</t>
  </si>
  <si>
    <t>Precio CO2</t>
  </si>
  <si>
    <t>Coste alquiler</t>
  </si>
  <si>
    <t>Caudal permeado</t>
  </si>
  <si>
    <t>Coste Carga</t>
  </si>
  <si>
    <t>Total HCl</t>
  </si>
  <si>
    <t>Consumo CaCO3</t>
  </si>
  <si>
    <t>%</t>
  </si>
  <si>
    <t>Riqueza de la calcita</t>
  </si>
  <si>
    <t>€/recarga</t>
  </si>
  <si>
    <t>Recargas/año</t>
  </si>
  <si>
    <t>Núm. recargas al año</t>
  </si>
  <si>
    <t>Coste por recarga</t>
  </si>
  <si>
    <t>Riqueza del HCl</t>
  </si>
  <si>
    <t>Precio HCl al 37%</t>
  </si>
  <si>
    <t>Dosis HCl al 37%</t>
  </si>
  <si>
    <t>Coste HCl</t>
  </si>
  <si>
    <t>Carga HCl</t>
  </si>
  <si>
    <t>ANÁLISIS DE COSTES DE LA REMINERALIZACIóN</t>
  </si>
  <si>
    <t>Riqueza del Ca(OH)2</t>
  </si>
  <si>
    <t>Consumo (CaOH)2</t>
  </si>
  <si>
    <t>Precio Ca(OH)2</t>
  </si>
  <si>
    <t>Coste Ca(OH)2</t>
  </si>
  <si>
    <r>
      <t>Coste CO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+Ca(OH)2</t>
    </r>
  </si>
  <si>
    <r>
      <t>CO</t>
    </r>
    <r>
      <rPr>
        <vertAlign val="subscript"/>
        <sz val="12"/>
        <rFont val="Arial"/>
        <family val="0"/>
      </rPr>
      <t xml:space="preserve">2 </t>
    </r>
    <r>
      <rPr>
        <sz val="12"/>
        <rFont val="Arial"/>
        <family val="0"/>
      </rPr>
      <t>+ Ca(OH)2</t>
    </r>
  </si>
</sst>
</file>

<file path=xl/styles.xml><?xml version="1.0" encoding="utf-8"?>
<styleSheet xmlns="http://schemas.openxmlformats.org/spreadsheetml/2006/main">
  <numFmts count="4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#,##0.0"/>
    <numFmt numFmtId="195" formatCode="#,##0.000"/>
    <numFmt numFmtId="196" formatCode="#,##0.0000"/>
    <numFmt numFmtId="197" formatCode="#,##0.00000"/>
    <numFmt numFmtId="198" formatCode="#,##0.000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  <font>
      <b/>
      <sz val="12"/>
      <name val="Arial"/>
      <family val="0"/>
    </font>
    <font>
      <sz val="12"/>
      <name val="Arial"/>
      <family val="0"/>
    </font>
    <font>
      <b/>
      <vertAlign val="subscript"/>
      <sz val="12"/>
      <name val="Arial"/>
      <family val="0"/>
    </font>
    <font>
      <vertAlign val="superscript"/>
      <sz val="12"/>
      <name val="Arial"/>
      <family val="0"/>
    </font>
    <font>
      <vertAlign val="subscript"/>
      <sz val="12"/>
      <name val="Arial"/>
      <family val="0"/>
    </font>
    <font>
      <b/>
      <sz val="8"/>
      <name val="Verdana"/>
      <family val="0"/>
    </font>
    <font>
      <b/>
      <sz val="14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1" fontId="8" fillId="0" borderId="6" xfId="0" applyNumberFormat="1" applyFont="1" applyFill="1" applyBorder="1" applyAlignment="1">
      <alignment/>
    </xf>
    <xf numFmtId="190" fontId="8" fillId="0" borderId="6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9" fontId="8" fillId="0" borderId="6" xfId="21" applyFont="1" applyFill="1" applyBorder="1" applyAlignment="1">
      <alignment/>
    </xf>
    <xf numFmtId="2" fontId="8" fillId="0" borderId="6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191" fontId="8" fillId="2" borderId="6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3" borderId="5" xfId="0" applyFont="1" applyFill="1" applyBorder="1" applyAlignment="1">
      <alignment horizontal="center"/>
    </xf>
    <xf numFmtId="191" fontId="8" fillId="3" borderId="6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/>
    </xf>
    <xf numFmtId="192" fontId="8" fillId="0" borderId="6" xfId="0" applyNumberFormat="1" applyFont="1" applyFill="1" applyBorder="1" applyAlignment="1">
      <alignment/>
    </xf>
    <xf numFmtId="2" fontId="8" fillId="0" borderId="6" xfId="0" applyNumberFormat="1" applyFont="1" applyBorder="1" applyAlignment="1">
      <alignment/>
    </xf>
    <xf numFmtId="190" fontId="8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1" fontId="8" fillId="0" borderId="6" xfId="0" applyNumberFormat="1" applyFont="1" applyBorder="1" applyAlignment="1">
      <alignment/>
    </xf>
    <xf numFmtId="9" fontId="8" fillId="0" borderId="6" xfId="21" applyFont="1" applyBorder="1" applyAlignment="1">
      <alignment/>
    </xf>
    <xf numFmtId="0" fontId="8" fillId="4" borderId="4" xfId="0" applyFont="1" applyFill="1" applyBorder="1" applyAlignment="1">
      <alignment/>
    </xf>
    <xf numFmtId="0" fontId="8" fillId="4" borderId="5" xfId="0" applyFont="1" applyFill="1" applyBorder="1" applyAlignment="1">
      <alignment horizontal="center"/>
    </xf>
    <xf numFmtId="191" fontId="8" fillId="4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9" fontId="8" fillId="0" borderId="12" xfId="21" applyFont="1" applyBorder="1" applyAlignment="1">
      <alignment/>
    </xf>
    <xf numFmtId="191" fontId="8" fillId="0" borderId="6" xfId="0" applyNumberFormat="1" applyFont="1" applyBorder="1" applyAlignment="1">
      <alignment/>
    </xf>
    <xf numFmtId="189" fontId="8" fillId="0" borderId="6" xfId="0" applyNumberFormat="1" applyFont="1" applyBorder="1" applyAlignment="1">
      <alignment/>
    </xf>
    <xf numFmtId="0" fontId="8" fillId="5" borderId="5" xfId="0" applyFont="1" applyFill="1" applyBorder="1" applyAlignment="1">
      <alignment horizontal="center"/>
    </xf>
    <xf numFmtId="191" fontId="8" fillId="5" borderId="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1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9" fontId="8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191" fontId="8" fillId="0" borderId="6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91" fontId="8" fillId="7" borderId="6" xfId="0" applyNumberFormat="1" applyFont="1" applyFill="1" applyBorder="1" applyAlignment="1">
      <alignment/>
    </xf>
    <xf numFmtId="190" fontId="8" fillId="7" borderId="6" xfId="0" applyNumberFormat="1" applyFont="1" applyFill="1" applyBorder="1" applyAlignment="1">
      <alignment/>
    </xf>
    <xf numFmtId="190" fontId="8" fillId="8" borderId="6" xfId="0" applyNumberFormat="1" applyFont="1" applyFill="1" applyBorder="1" applyAlignment="1">
      <alignment/>
    </xf>
    <xf numFmtId="189" fontId="8" fillId="9" borderId="6" xfId="0" applyNumberFormat="1" applyFont="1" applyFill="1" applyBorder="1" applyAlignment="1">
      <alignment/>
    </xf>
    <xf numFmtId="190" fontId="8" fillId="9" borderId="6" xfId="0" applyNumberFormat="1" applyFont="1" applyFill="1" applyBorder="1" applyAlignment="1">
      <alignment/>
    </xf>
    <xf numFmtId="0" fontId="8" fillId="9" borderId="4" xfId="0" applyFont="1" applyFill="1" applyBorder="1" applyAlignment="1">
      <alignment/>
    </xf>
    <xf numFmtId="0" fontId="8" fillId="9" borderId="5" xfId="0" applyFont="1" applyFill="1" applyBorder="1" applyAlignment="1">
      <alignment horizontal="center"/>
    </xf>
    <xf numFmtId="0" fontId="8" fillId="8" borderId="4" xfId="0" applyFont="1" applyFill="1" applyBorder="1" applyAlignment="1">
      <alignment/>
    </xf>
    <xf numFmtId="0" fontId="8" fillId="8" borderId="5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8" fillId="7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/>
    </xf>
    <xf numFmtId="3" fontId="8" fillId="0" borderId="13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5" borderId="18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right"/>
    </xf>
    <xf numFmtId="191" fontId="8" fillId="6" borderId="3" xfId="0" applyNumberFormat="1" applyFont="1" applyFill="1" applyBorder="1" applyAlignment="1">
      <alignment horizontal="right"/>
    </xf>
    <xf numFmtId="191" fontId="8" fillId="3" borderId="6" xfId="0" applyNumberFormat="1" applyFont="1" applyFill="1" applyBorder="1" applyAlignment="1">
      <alignment horizontal="right"/>
    </xf>
    <xf numFmtId="191" fontId="8" fillId="4" borderId="6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right"/>
    </xf>
    <xf numFmtId="3" fontId="8" fillId="4" borderId="6" xfId="0" applyNumberFormat="1" applyFont="1" applyFill="1" applyBorder="1" applyAlignment="1">
      <alignment horizontal="right"/>
    </xf>
    <xf numFmtId="3" fontId="8" fillId="5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3" borderId="4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6" borderId="1" xfId="0" applyFont="1" applyFill="1" applyBorder="1" applyAlignment="1">
      <alignment/>
    </xf>
    <xf numFmtId="3" fontId="8" fillId="6" borderId="3" xfId="0" applyNumberFormat="1" applyFont="1" applyFill="1" applyBorder="1" applyAlignment="1">
      <alignment horizontal="right"/>
    </xf>
    <xf numFmtId="191" fontId="8" fillId="5" borderId="13" xfId="0" applyNumberFormat="1" applyFont="1" applyFill="1" applyBorder="1" applyAlignment="1">
      <alignment horizontal="right"/>
    </xf>
    <xf numFmtId="0" fontId="8" fillId="10" borderId="18" xfId="0" applyFont="1" applyFill="1" applyBorder="1" applyAlignment="1">
      <alignment/>
    </xf>
    <xf numFmtId="0" fontId="8" fillId="10" borderId="5" xfId="0" applyFont="1" applyFill="1" applyBorder="1" applyAlignment="1">
      <alignment horizontal="center"/>
    </xf>
    <xf numFmtId="2" fontId="8" fillId="10" borderId="6" xfId="0" applyNumberFormat="1" applyFont="1" applyFill="1" applyBorder="1" applyAlignment="1">
      <alignment/>
    </xf>
    <xf numFmtId="189" fontId="8" fillId="10" borderId="6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7" fillId="5" borderId="20" xfId="0" applyFont="1" applyFill="1" applyBorder="1" applyAlignment="1">
      <alignment horizontal="center" vertical="center" textRotation="90"/>
    </xf>
    <xf numFmtId="0" fontId="7" fillId="5" borderId="21" xfId="0" applyFont="1" applyFill="1" applyBorder="1" applyAlignment="1">
      <alignment horizontal="center" vertical="center" textRotation="90"/>
    </xf>
    <xf numFmtId="0" fontId="7" fillId="5" borderId="22" xfId="0" applyFont="1" applyFill="1" applyBorder="1" applyAlignment="1">
      <alignment horizontal="center" vertical="center" textRotation="90"/>
    </xf>
    <xf numFmtId="0" fontId="13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textRotation="90"/>
    </xf>
    <xf numFmtId="0" fontId="7" fillId="2" borderId="28" xfId="0" applyFont="1" applyFill="1" applyBorder="1" applyAlignment="1">
      <alignment horizontal="center" vertical="center" textRotation="90"/>
    </xf>
    <xf numFmtId="0" fontId="7" fillId="2" borderId="29" xfId="0" applyFont="1" applyFill="1" applyBorder="1" applyAlignment="1">
      <alignment horizontal="center" vertical="center" textRotation="90"/>
    </xf>
    <xf numFmtId="0" fontId="7" fillId="3" borderId="20" xfId="0" applyFont="1" applyFill="1" applyBorder="1" applyAlignment="1">
      <alignment horizontal="center" vertical="center" textRotation="90"/>
    </xf>
    <xf numFmtId="0" fontId="7" fillId="3" borderId="21" xfId="0" applyFont="1" applyFill="1" applyBorder="1" applyAlignment="1">
      <alignment horizontal="center" vertical="center" textRotation="90"/>
    </xf>
    <xf numFmtId="0" fontId="7" fillId="3" borderId="22" xfId="0" applyFont="1" applyFill="1" applyBorder="1" applyAlignment="1">
      <alignment horizontal="center" vertical="center" textRotation="90"/>
    </xf>
    <xf numFmtId="0" fontId="7" fillId="4" borderId="20" xfId="0" applyFont="1" applyFill="1" applyBorder="1" applyAlignment="1">
      <alignment horizontal="center" vertical="center" textRotation="90"/>
    </xf>
    <xf numFmtId="0" fontId="7" fillId="4" borderId="21" xfId="0" applyFont="1" applyFill="1" applyBorder="1" applyAlignment="1">
      <alignment horizontal="center" vertical="center" textRotation="90"/>
    </xf>
    <xf numFmtId="0" fontId="7" fillId="4" borderId="22" xfId="0" applyFont="1" applyFill="1" applyBorder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COSTES!$C$94</c:f>
              <c:strCache>
                <c:ptCount val="1"/>
                <c:pt idx="0">
                  <c:v>CO2 + CaCO3</c:v>
                </c:pt>
              </c:strCache>
            </c:strRef>
          </c:tx>
          <c:spPr>
            <a:solidFill>
              <a:srgbClr val="1FB7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COSTES!$E$93:$E$93</c:f>
              <c:strCache/>
            </c:strRef>
          </c:cat>
          <c:val>
            <c:numRef>
              <c:f>COSTES!$E$94:$E$94</c:f>
              <c:numCache/>
            </c:numRef>
          </c:val>
        </c:ser>
        <c:ser>
          <c:idx val="1"/>
          <c:order val="1"/>
          <c:tx>
            <c:strRef>
              <c:f>COSTES!$C$95</c:f>
              <c:strCache>
                <c:ptCount val="1"/>
                <c:pt idx="0">
                  <c:v>CO2 + Ca(OH)2</c:v>
                </c:pt>
              </c:strCache>
            </c:strRef>
          </c:tx>
          <c:spPr>
            <a:solidFill>
              <a:srgbClr val="FCF30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COSTES!$E$93:$E$93</c:f>
              <c:strCache/>
            </c:strRef>
          </c:cat>
          <c:val>
            <c:numRef>
              <c:f>COSTES!$E$95:$E$95</c:f>
              <c:numCache>
                <c:ptCount val="1"/>
                <c:pt idx="0">
                  <c:v>0.02168285803237858</c:v>
                </c:pt>
              </c:numCache>
            </c:numRef>
          </c:val>
        </c:ser>
        <c:ser>
          <c:idx val="2"/>
          <c:order val="2"/>
          <c:tx>
            <c:strRef>
              <c:f>COSTES!$C$96</c:f>
              <c:strCache>
                <c:ptCount val="1"/>
                <c:pt idx="0">
                  <c:v>H2SO4 + CaCO3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COSTES!$E$93:$E$93</c:f>
              <c:strCache/>
            </c:strRef>
          </c:cat>
          <c:val>
            <c:numRef>
              <c:f>COSTES!$E$96:$E$96</c:f>
              <c:numCache/>
            </c:numRef>
          </c:val>
        </c:ser>
        <c:ser>
          <c:idx val="3"/>
          <c:order val="3"/>
          <c:tx>
            <c:strRef>
              <c:f>COSTES!$C$97</c:f>
              <c:strCache>
                <c:ptCount val="1"/>
                <c:pt idx="0">
                  <c:v>HCl + CaCO3</c:v>
                </c:pt>
              </c:strCache>
            </c:strRef>
          </c:tx>
          <c:spPr>
            <a:solidFill>
              <a:srgbClr val="00ABE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COSTES!$E$93:$E$93</c:f>
              <c:strCache/>
            </c:strRef>
          </c:cat>
          <c:val>
            <c:numRef>
              <c:f>COSTES!$E$97:$E$97</c:f>
              <c:numCache/>
            </c:numRef>
          </c:val>
        </c:ser>
        <c:axId val="5060637"/>
        <c:axId val="45545734"/>
      </c:bar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5734"/>
        <c:crosses val="autoZero"/>
        <c:auto val="1"/>
        <c:lblOffset val="100"/>
        <c:noMultiLvlLbl val="0"/>
      </c:catAx>
      <c:valAx>
        <c:axId val="4554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€/m3 de agua remineralizada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0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102</xdr:row>
      <xdr:rowOff>152400</xdr:rowOff>
    </xdr:from>
    <xdr:to>
      <xdr:col>4</xdr:col>
      <xdr:colOff>857250</xdr:colOff>
      <xdr:row>121</xdr:row>
      <xdr:rowOff>76200</xdr:rowOff>
    </xdr:to>
    <xdr:graphicFrame>
      <xdr:nvGraphicFramePr>
        <xdr:cNvPr id="1" name="Chart 6"/>
        <xdr:cNvGraphicFramePr/>
      </xdr:nvGraphicFramePr>
      <xdr:xfrm>
        <a:off x="1171575" y="26860500"/>
        <a:ext cx="38671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23"/>
  <sheetViews>
    <sheetView tabSelected="1" workbookViewId="0" topLeftCell="A66">
      <selection activeCell="E36" sqref="E36"/>
    </sheetView>
  </sheetViews>
  <sheetFormatPr defaultColWidth="11.00390625" defaultRowHeight="12.75"/>
  <cols>
    <col min="1" max="2" width="7.75390625" style="1" customWidth="1"/>
    <col min="3" max="3" width="26.00390625" style="2" customWidth="1"/>
    <col min="4" max="4" width="13.375" style="1" customWidth="1"/>
    <col min="5" max="5" width="12.375" style="2" customWidth="1"/>
    <col min="6" max="6" width="10.625" style="49" customWidth="1"/>
  </cols>
  <sheetData>
    <row r="2" ht="15.75" thickBot="1"/>
    <row r="3" spans="2:6" ht="18" customHeight="1">
      <c r="B3" s="110" t="s">
        <v>52</v>
      </c>
      <c r="C3" s="111"/>
      <c r="D3" s="111"/>
      <c r="E3" s="112"/>
      <c r="F3" s="63"/>
    </row>
    <row r="4" spans="1:6" ht="13.5" customHeight="1" thickBot="1">
      <c r="A4" s="63"/>
      <c r="B4" s="113"/>
      <c r="C4" s="114"/>
      <c r="D4" s="114"/>
      <c r="E4" s="115"/>
      <c r="F4" s="63"/>
    </row>
    <row r="5" spans="3:5" ht="21" customHeight="1">
      <c r="C5" s="50"/>
      <c r="D5" s="49"/>
      <c r="E5" s="50"/>
    </row>
    <row r="6" spans="2:6" ht="12.75" customHeight="1" thickBot="1">
      <c r="B6" s="3"/>
      <c r="C6" s="57"/>
      <c r="D6" s="58"/>
      <c r="E6" s="50"/>
      <c r="F6" s="59"/>
    </row>
    <row r="7" spans="2:5" ht="21" customHeight="1">
      <c r="B7" s="116" t="s">
        <v>0</v>
      </c>
      <c r="C7" s="4" t="s">
        <v>37</v>
      </c>
      <c r="D7" s="5" t="s">
        <v>1</v>
      </c>
      <c r="E7" s="6">
        <v>10000</v>
      </c>
    </row>
    <row r="8" spans="2:5" ht="21" customHeight="1">
      <c r="B8" s="117"/>
      <c r="C8" s="7" t="s">
        <v>2</v>
      </c>
      <c r="D8" s="8" t="s">
        <v>30</v>
      </c>
      <c r="E8" s="14">
        <v>0.37</v>
      </c>
    </row>
    <row r="9" spans="2:5" ht="21" customHeight="1">
      <c r="B9" s="117"/>
      <c r="C9" s="7" t="s">
        <v>3</v>
      </c>
      <c r="D9" s="8" t="s">
        <v>4</v>
      </c>
      <c r="E9" s="9">
        <v>23</v>
      </c>
    </row>
    <row r="10" spans="2:5" ht="21" customHeight="1">
      <c r="B10" s="117"/>
      <c r="C10" s="7" t="s">
        <v>5</v>
      </c>
      <c r="D10" s="8" t="s">
        <v>31</v>
      </c>
      <c r="E10" s="9">
        <f>E7*E9/1000</f>
        <v>230</v>
      </c>
    </row>
    <row r="11" spans="2:5" ht="21" customHeight="1">
      <c r="B11" s="117"/>
      <c r="C11" s="7" t="s">
        <v>6</v>
      </c>
      <c r="D11" s="8" t="s">
        <v>32</v>
      </c>
      <c r="E11" s="9">
        <f>E10*E8</f>
        <v>85.1</v>
      </c>
    </row>
    <row r="12" spans="2:5" ht="21" customHeight="1">
      <c r="B12" s="117"/>
      <c r="C12" s="7" t="s">
        <v>6</v>
      </c>
      <c r="D12" s="8" t="s">
        <v>7</v>
      </c>
      <c r="E12" s="9">
        <f>E11/E7</f>
        <v>0.00851</v>
      </c>
    </row>
    <row r="13" spans="2:5" ht="21" customHeight="1">
      <c r="B13" s="117"/>
      <c r="C13" s="7" t="s">
        <v>6</v>
      </c>
      <c r="D13" s="8" t="s">
        <v>33</v>
      </c>
      <c r="E13" s="12">
        <f>E11*365</f>
        <v>31061.499999999996</v>
      </c>
    </row>
    <row r="14" spans="2:5" ht="21" customHeight="1">
      <c r="B14" s="117"/>
      <c r="C14" s="7" t="s">
        <v>34</v>
      </c>
      <c r="D14" s="8" t="s">
        <v>33</v>
      </c>
      <c r="E14" s="12">
        <v>9000</v>
      </c>
    </row>
    <row r="15" spans="2:5" ht="21" customHeight="1">
      <c r="B15" s="117"/>
      <c r="C15" s="7" t="s">
        <v>36</v>
      </c>
      <c r="D15" s="8" t="s">
        <v>7</v>
      </c>
      <c r="E15" s="11">
        <f>E14/365/E7</f>
        <v>0.002465753424657534</v>
      </c>
    </row>
    <row r="16" spans="2:5" ht="21" customHeight="1">
      <c r="B16" s="117"/>
      <c r="C16" s="7" t="s">
        <v>46</v>
      </c>
      <c r="D16" s="8" t="s">
        <v>43</v>
      </c>
      <c r="E16" s="9">
        <v>60</v>
      </c>
    </row>
    <row r="17" spans="2:5" ht="21" customHeight="1">
      <c r="B17" s="117"/>
      <c r="C17" s="7" t="s">
        <v>45</v>
      </c>
      <c r="D17" s="8" t="s">
        <v>44</v>
      </c>
      <c r="E17" s="10">
        <v>8</v>
      </c>
    </row>
    <row r="18" spans="2:5" ht="21" customHeight="1">
      <c r="B18" s="117"/>
      <c r="C18" s="7" t="s">
        <v>8</v>
      </c>
      <c r="D18" s="8" t="s">
        <v>33</v>
      </c>
      <c r="E18" s="12">
        <f>E16*E17</f>
        <v>480</v>
      </c>
    </row>
    <row r="19" spans="2:5" ht="21" customHeight="1">
      <c r="B19" s="117"/>
      <c r="C19" s="7" t="s">
        <v>38</v>
      </c>
      <c r="D19" s="8" t="s">
        <v>7</v>
      </c>
      <c r="E19" s="11">
        <f>E18/365/E7</f>
        <v>0.00013150684931506848</v>
      </c>
    </row>
    <row r="20" spans="2:5" ht="21" customHeight="1">
      <c r="B20" s="117"/>
      <c r="C20" s="72" t="s">
        <v>9</v>
      </c>
      <c r="D20" s="73" t="s">
        <v>7</v>
      </c>
      <c r="E20" s="71">
        <f>E12+E15+E19</f>
        <v>0.011107260273972602</v>
      </c>
    </row>
    <row r="21" spans="2:5" ht="21" customHeight="1">
      <c r="B21" s="117"/>
      <c r="C21" s="7" t="s">
        <v>42</v>
      </c>
      <c r="D21" s="8" t="s">
        <v>41</v>
      </c>
      <c r="E21" s="13">
        <v>1</v>
      </c>
    </row>
    <row r="22" spans="2:5" ht="21" customHeight="1">
      <c r="B22" s="117"/>
      <c r="C22" s="7" t="s">
        <v>10</v>
      </c>
      <c r="D22" s="8" t="s">
        <v>4</v>
      </c>
      <c r="E22" s="14">
        <f>(E9*100/44)/E21</f>
        <v>52.27272727272727</v>
      </c>
    </row>
    <row r="23" spans="2:5" ht="21" customHeight="1">
      <c r="B23" s="117"/>
      <c r="C23" s="7" t="s">
        <v>11</v>
      </c>
      <c r="D23" s="8" t="s">
        <v>30</v>
      </c>
      <c r="E23" s="14">
        <f>60/1000</f>
        <v>0.06</v>
      </c>
    </row>
    <row r="24" spans="2:5" ht="21" customHeight="1">
      <c r="B24" s="117"/>
      <c r="C24" s="72" t="s">
        <v>12</v>
      </c>
      <c r="D24" s="73" t="s">
        <v>7</v>
      </c>
      <c r="E24" s="70">
        <f>E22*E23/1000</f>
        <v>0.0031363636363636364</v>
      </c>
    </row>
    <row r="25" spans="2:5" ht="21" customHeight="1">
      <c r="B25" s="117"/>
      <c r="C25" s="15" t="s">
        <v>13</v>
      </c>
      <c r="D25" s="16" t="s">
        <v>7</v>
      </c>
      <c r="E25" s="17">
        <f>E20+E24</f>
        <v>0.014243623910336239</v>
      </c>
    </row>
    <row r="26" spans="2:5" ht="21" customHeight="1" thickBot="1">
      <c r="B26" s="118"/>
      <c r="C26" s="18" t="s">
        <v>13</v>
      </c>
      <c r="D26" s="19" t="s">
        <v>33</v>
      </c>
      <c r="E26" s="79">
        <f>E25*365*E7</f>
        <v>51989.22727272727</v>
      </c>
    </row>
    <row r="27" spans="2:5" ht="21" customHeight="1" thickBot="1">
      <c r="B27" s="20"/>
      <c r="C27" s="60"/>
      <c r="D27" s="53"/>
      <c r="E27" s="60"/>
    </row>
    <row r="28" spans="2:5" ht="21" customHeight="1">
      <c r="B28" s="119" t="s">
        <v>14</v>
      </c>
      <c r="C28" s="4" t="s">
        <v>37</v>
      </c>
      <c r="D28" s="5" t="s">
        <v>1</v>
      </c>
      <c r="E28" s="6">
        <v>10000</v>
      </c>
    </row>
    <row r="29" spans="2:5" ht="21" customHeight="1">
      <c r="B29" s="120"/>
      <c r="C29" s="21" t="s">
        <v>35</v>
      </c>
      <c r="D29" s="22" t="s">
        <v>30</v>
      </c>
      <c r="E29" s="23">
        <v>0.37</v>
      </c>
    </row>
    <row r="30" spans="2:5" ht="21" customHeight="1">
      <c r="B30" s="120"/>
      <c r="C30" s="7" t="s">
        <v>3</v>
      </c>
      <c r="D30" s="8" t="s">
        <v>4</v>
      </c>
      <c r="E30" s="9">
        <f>E9*2</f>
        <v>46</v>
      </c>
    </row>
    <row r="31" spans="2:5" ht="21" customHeight="1">
      <c r="B31" s="120"/>
      <c r="C31" s="7" t="s">
        <v>3</v>
      </c>
      <c r="D31" s="8" t="s">
        <v>31</v>
      </c>
      <c r="E31" s="9">
        <f>E28*E30/1000</f>
        <v>460</v>
      </c>
    </row>
    <row r="32" spans="2:5" ht="21" customHeight="1">
      <c r="B32" s="120"/>
      <c r="C32" s="7" t="s">
        <v>6</v>
      </c>
      <c r="D32" s="8" t="s">
        <v>32</v>
      </c>
      <c r="E32" s="9">
        <f>E31*E29</f>
        <v>170.2</v>
      </c>
    </row>
    <row r="33" spans="2:5" ht="21" customHeight="1">
      <c r="B33" s="120"/>
      <c r="C33" s="7" t="s">
        <v>6</v>
      </c>
      <c r="D33" s="8" t="s">
        <v>7</v>
      </c>
      <c r="E33" s="64">
        <f>E32/E28</f>
        <v>0.01702</v>
      </c>
    </row>
    <row r="34" spans="2:5" ht="21" customHeight="1">
      <c r="B34" s="120"/>
      <c r="C34" s="7" t="s">
        <v>6</v>
      </c>
      <c r="D34" s="8" t="s">
        <v>33</v>
      </c>
      <c r="E34" s="12">
        <f>E32*365</f>
        <v>62122.99999999999</v>
      </c>
    </row>
    <row r="35" spans="2:5" ht="21" customHeight="1">
      <c r="B35" s="120"/>
      <c r="C35" s="7" t="s">
        <v>34</v>
      </c>
      <c r="D35" s="8" t="s">
        <v>33</v>
      </c>
      <c r="E35" s="12">
        <v>13000</v>
      </c>
    </row>
    <row r="36" spans="2:5" ht="21" customHeight="1">
      <c r="B36" s="120"/>
      <c r="C36" s="7" t="s">
        <v>36</v>
      </c>
      <c r="D36" s="8" t="s">
        <v>7</v>
      </c>
      <c r="E36" s="11">
        <f>E35/365/E28</f>
        <v>0.003561643835616438</v>
      </c>
    </row>
    <row r="37" spans="2:5" ht="21" customHeight="1">
      <c r="B37" s="120"/>
      <c r="C37" s="7" t="s">
        <v>46</v>
      </c>
      <c r="D37" s="8" t="s">
        <v>43</v>
      </c>
      <c r="E37" s="9">
        <f>E16</f>
        <v>60</v>
      </c>
    </row>
    <row r="38" spans="2:5" ht="21" customHeight="1">
      <c r="B38" s="120"/>
      <c r="C38" s="7" t="s">
        <v>45</v>
      </c>
      <c r="D38" s="8" t="s">
        <v>44</v>
      </c>
      <c r="E38" s="10">
        <f>E17*2</f>
        <v>16</v>
      </c>
    </row>
    <row r="39" spans="2:5" ht="21" customHeight="1">
      <c r="B39" s="120"/>
      <c r="C39" s="7" t="s">
        <v>8</v>
      </c>
      <c r="D39" s="8" t="s">
        <v>33</v>
      </c>
      <c r="E39" s="12">
        <f>E37*E38</f>
        <v>960</v>
      </c>
    </row>
    <row r="40" spans="2:5" ht="21" customHeight="1">
      <c r="B40" s="120"/>
      <c r="C40" s="7" t="s">
        <v>38</v>
      </c>
      <c r="D40" s="8" t="s">
        <v>7</v>
      </c>
      <c r="E40" s="11">
        <f>E39/365/E28</f>
        <v>0.00026301369863013696</v>
      </c>
    </row>
    <row r="41" spans="2:5" ht="21" customHeight="1">
      <c r="B41" s="120"/>
      <c r="C41" s="74" t="s">
        <v>9</v>
      </c>
      <c r="D41" s="75" t="s">
        <v>7</v>
      </c>
      <c r="E41" s="69">
        <f>E33+E36+E40</f>
        <v>0.020844657534246573</v>
      </c>
    </row>
    <row r="42" spans="2:5" ht="21" customHeight="1">
      <c r="B42" s="120"/>
      <c r="C42" s="7" t="s">
        <v>53</v>
      </c>
      <c r="D42" s="8" t="s">
        <v>41</v>
      </c>
      <c r="E42" s="13">
        <v>1</v>
      </c>
    </row>
    <row r="43" spans="2:5" ht="21" customHeight="1">
      <c r="B43" s="120"/>
      <c r="C43" s="7" t="s">
        <v>54</v>
      </c>
      <c r="D43" s="8" t="s">
        <v>4</v>
      </c>
      <c r="E43" s="14">
        <f>(74*E30/88)/E42</f>
        <v>38.68181818181818</v>
      </c>
    </row>
    <row r="44" spans="2:5" ht="21" customHeight="1">
      <c r="B44" s="120"/>
      <c r="C44" s="7" t="s">
        <v>55</v>
      </c>
      <c r="D44" s="8" t="s">
        <v>30</v>
      </c>
      <c r="E44" s="14">
        <v>0.05</v>
      </c>
    </row>
    <row r="45" spans="2:5" ht="21" customHeight="1">
      <c r="B45" s="120"/>
      <c r="C45" s="74" t="s">
        <v>56</v>
      </c>
      <c r="D45" s="75" t="s">
        <v>7</v>
      </c>
      <c r="E45" s="69">
        <f>E43*E44/1000</f>
        <v>0.0019340909090909092</v>
      </c>
    </row>
    <row r="46" spans="2:5" ht="21" customHeight="1">
      <c r="B46" s="120"/>
      <c r="C46" s="24" t="s">
        <v>57</v>
      </c>
      <c r="D46" s="25" t="s">
        <v>7</v>
      </c>
      <c r="E46" s="26">
        <f>E41+E45</f>
        <v>0.022778748443337483</v>
      </c>
    </row>
    <row r="47" spans="2:5" ht="21" customHeight="1" thickBot="1">
      <c r="B47" s="121"/>
      <c r="C47" s="18" t="s">
        <v>57</v>
      </c>
      <c r="D47" s="19" t="s">
        <v>33</v>
      </c>
      <c r="E47" s="79">
        <f>E46*365*E28</f>
        <v>83142.43181818181</v>
      </c>
    </row>
    <row r="48" spans="2:5" ht="21" customHeight="1" thickBot="1">
      <c r="B48" s="78"/>
      <c r="C48" s="55"/>
      <c r="D48" s="54"/>
      <c r="E48" s="55"/>
    </row>
    <row r="49" spans="2:5" ht="21" customHeight="1">
      <c r="B49" s="122" t="s">
        <v>15</v>
      </c>
      <c r="C49" s="27" t="s">
        <v>37</v>
      </c>
      <c r="D49" s="28" t="s">
        <v>1</v>
      </c>
      <c r="E49" s="65">
        <v>10000</v>
      </c>
    </row>
    <row r="50" spans="2:5" ht="21" customHeight="1">
      <c r="B50" s="123"/>
      <c r="C50" s="31" t="s">
        <v>16</v>
      </c>
      <c r="D50" s="30" t="s">
        <v>41</v>
      </c>
      <c r="E50" s="62">
        <v>0.98</v>
      </c>
    </row>
    <row r="51" spans="2:5" ht="21" customHeight="1">
      <c r="B51" s="123"/>
      <c r="C51" s="7" t="s">
        <v>17</v>
      </c>
      <c r="D51" s="30" t="s">
        <v>30</v>
      </c>
      <c r="E51" s="9">
        <v>0.258</v>
      </c>
    </row>
    <row r="52" spans="2:5" ht="21" customHeight="1">
      <c r="B52" s="123"/>
      <c r="C52" s="31" t="s">
        <v>18</v>
      </c>
      <c r="D52" s="30" t="s">
        <v>4</v>
      </c>
      <c r="E52" s="32">
        <f>(98.06/44)*E9/E50</f>
        <v>52.30473098330241</v>
      </c>
    </row>
    <row r="53" spans="2:5" ht="21" customHeight="1">
      <c r="B53" s="123"/>
      <c r="C53" s="31" t="s">
        <v>18</v>
      </c>
      <c r="D53" s="30" t="s">
        <v>31</v>
      </c>
      <c r="E53" s="33">
        <f>E49*E52/1000</f>
        <v>523.0473098330241</v>
      </c>
    </row>
    <row r="54" spans="2:5" ht="21" customHeight="1">
      <c r="B54" s="123"/>
      <c r="C54" s="31" t="s">
        <v>19</v>
      </c>
      <c r="D54" s="30" t="s">
        <v>32</v>
      </c>
      <c r="E54" s="33">
        <f>E53*E51*1.02</f>
        <v>137.64513005565863</v>
      </c>
    </row>
    <row r="55" spans="2:5" ht="21" customHeight="1">
      <c r="B55" s="123"/>
      <c r="C55" s="7" t="s">
        <v>19</v>
      </c>
      <c r="D55" s="8" t="s">
        <v>7</v>
      </c>
      <c r="E55" s="11">
        <f>1.02*E54/E49</f>
        <v>0.014039803265677178</v>
      </c>
    </row>
    <row r="56" spans="2:5" ht="21" customHeight="1">
      <c r="B56" s="123"/>
      <c r="C56" s="31" t="s">
        <v>19</v>
      </c>
      <c r="D56" s="30" t="s">
        <v>33</v>
      </c>
      <c r="E56" s="66">
        <f>1.02*E54*365</f>
        <v>51245.2819197217</v>
      </c>
    </row>
    <row r="57" spans="2:5" ht="21" customHeight="1">
      <c r="B57" s="123"/>
      <c r="C57" s="31" t="s">
        <v>34</v>
      </c>
      <c r="D57" s="30" t="s">
        <v>33</v>
      </c>
      <c r="E57" s="35">
        <v>0</v>
      </c>
    </row>
    <row r="58" spans="2:5" ht="21" customHeight="1">
      <c r="B58" s="123"/>
      <c r="C58" s="31" t="s">
        <v>36</v>
      </c>
      <c r="D58" s="30" t="s">
        <v>7</v>
      </c>
      <c r="E58" s="35">
        <f>E57/365/E49</f>
        <v>0</v>
      </c>
    </row>
    <row r="59" spans="2:5" ht="21" customHeight="1">
      <c r="B59" s="123"/>
      <c r="C59" s="31" t="s">
        <v>46</v>
      </c>
      <c r="D59" s="30" t="s">
        <v>43</v>
      </c>
      <c r="E59" s="35">
        <f>87.13</f>
        <v>87.13</v>
      </c>
    </row>
    <row r="60" spans="2:5" ht="21" customHeight="1">
      <c r="B60" s="123"/>
      <c r="C60" s="31" t="s">
        <v>45</v>
      </c>
      <c r="D60" s="30" t="s">
        <v>44</v>
      </c>
      <c r="E60" s="36">
        <v>15</v>
      </c>
    </row>
    <row r="61" spans="2:5" ht="21" customHeight="1">
      <c r="B61" s="123"/>
      <c r="C61" s="31" t="s">
        <v>20</v>
      </c>
      <c r="D61" s="30" t="s">
        <v>33</v>
      </c>
      <c r="E61" s="36">
        <f>E59*E60</f>
        <v>1306.9499999999998</v>
      </c>
    </row>
    <row r="62" spans="2:5" ht="21" customHeight="1">
      <c r="B62" s="123"/>
      <c r="C62" s="31" t="s">
        <v>20</v>
      </c>
      <c r="D62" s="30" t="s">
        <v>7</v>
      </c>
      <c r="E62" s="34">
        <f>E61/365/E49</f>
        <v>0.00035806849315068485</v>
      </c>
    </row>
    <row r="63" spans="2:5" ht="21" customHeight="1">
      <c r="B63" s="123"/>
      <c r="C63" s="76" t="s">
        <v>21</v>
      </c>
      <c r="D63" s="77" t="s">
        <v>7</v>
      </c>
      <c r="E63" s="68">
        <f>E55+E58+E62</f>
        <v>0.014397871758827863</v>
      </c>
    </row>
    <row r="64" spans="2:5" ht="21" customHeight="1">
      <c r="B64" s="123"/>
      <c r="C64" s="31" t="s">
        <v>42</v>
      </c>
      <c r="D64" s="30" t="s">
        <v>41</v>
      </c>
      <c r="E64" s="37">
        <v>0.98</v>
      </c>
    </row>
    <row r="65" spans="2:5" ht="21" customHeight="1">
      <c r="B65" s="123"/>
      <c r="C65" s="31" t="s">
        <v>40</v>
      </c>
      <c r="D65" s="30" t="s">
        <v>4</v>
      </c>
      <c r="E65" s="33">
        <f>(200*E52/98)/E64</f>
        <v>108.92280504644401</v>
      </c>
    </row>
    <row r="66" spans="2:5" ht="21" customHeight="1">
      <c r="B66" s="123"/>
      <c r="C66" s="31" t="s">
        <v>11</v>
      </c>
      <c r="D66" s="30" t="s">
        <v>30</v>
      </c>
      <c r="E66" s="33">
        <f>E23</f>
        <v>0.06</v>
      </c>
    </row>
    <row r="67" spans="2:5" ht="21" customHeight="1">
      <c r="B67" s="123"/>
      <c r="C67" s="76" t="s">
        <v>12</v>
      </c>
      <c r="D67" s="77" t="s">
        <v>7</v>
      </c>
      <c r="E67" s="67">
        <f>E65*E66/1000</f>
        <v>0.00653536830278664</v>
      </c>
    </row>
    <row r="68" spans="2:5" ht="21" customHeight="1">
      <c r="B68" s="123"/>
      <c r="C68" s="38" t="s">
        <v>22</v>
      </c>
      <c r="D68" s="39" t="s">
        <v>7</v>
      </c>
      <c r="E68" s="40">
        <f>E63+E67</f>
        <v>0.020933240061614504</v>
      </c>
    </row>
    <row r="69" spans="2:5" ht="21" customHeight="1" thickBot="1">
      <c r="B69" s="124"/>
      <c r="C69" s="41" t="s">
        <v>22</v>
      </c>
      <c r="D69" s="42" t="s">
        <v>33</v>
      </c>
      <c r="E69" s="43">
        <f>E68*365*E49</f>
        <v>76406.32622489294</v>
      </c>
    </row>
    <row r="70" spans="2:5" ht="21" customHeight="1" thickBot="1">
      <c r="B70" s="78"/>
      <c r="C70" s="61"/>
      <c r="D70" s="56"/>
      <c r="E70" s="61"/>
    </row>
    <row r="71" spans="2:5" ht="21" customHeight="1">
      <c r="B71" s="107" t="s">
        <v>23</v>
      </c>
      <c r="C71" s="80" t="s">
        <v>37</v>
      </c>
      <c r="D71" s="28" t="s">
        <v>1</v>
      </c>
      <c r="E71" s="65">
        <v>10000</v>
      </c>
    </row>
    <row r="72" spans="2:5" ht="21" customHeight="1">
      <c r="B72" s="108"/>
      <c r="C72" s="81" t="s">
        <v>47</v>
      </c>
      <c r="D72" s="29" t="s">
        <v>41</v>
      </c>
      <c r="E72" s="44">
        <v>0.37</v>
      </c>
    </row>
    <row r="73" spans="2:5" ht="21" customHeight="1">
      <c r="B73" s="108"/>
      <c r="C73" s="82" t="s">
        <v>48</v>
      </c>
      <c r="D73" s="30" t="s">
        <v>30</v>
      </c>
      <c r="E73" s="9">
        <v>0.264</v>
      </c>
    </row>
    <row r="74" spans="2:5" ht="21" customHeight="1">
      <c r="B74" s="108"/>
      <c r="C74" s="83" t="s">
        <v>49</v>
      </c>
      <c r="D74" s="30" t="s">
        <v>4</v>
      </c>
      <c r="E74" s="14">
        <f>(2*36.46/44)*E9/E72</f>
        <v>103.01965601965603</v>
      </c>
    </row>
    <row r="75" spans="2:5" ht="21" customHeight="1">
      <c r="B75" s="108"/>
      <c r="C75" s="83" t="s">
        <v>49</v>
      </c>
      <c r="D75" s="30" t="s">
        <v>31</v>
      </c>
      <c r="E75" s="33">
        <f>E71*E74/1000</f>
        <v>1030.1965601965603</v>
      </c>
    </row>
    <row r="76" spans="2:5" ht="21" customHeight="1">
      <c r="B76" s="108"/>
      <c r="C76" s="83" t="s">
        <v>50</v>
      </c>
      <c r="D76" s="30" t="s">
        <v>32</v>
      </c>
      <c r="E76" s="33">
        <f>E75*E73</f>
        <v>271.9718918918919</v>
      </c>
    </row>
    <row r="77" spans="2:5" ht="21" customHeight="1">
      <c r="B77" s="108"/>
      <c r="C77" s="83" t="s">
        <v>50</v>
      </c>
      <c r="D77" s="30" t="s">
        <v>7</v>
      </c>
      <c r="E77" s="45">
        <f>E76/E71</f>
        <v>0.027197189189189192</v>
      </c>
    </row>
    <row r="78" spans="2:5" ht="21" customHeight="1">
      <c r="B78" s="108"/>
      <c r="C78" s="83" t="s">
        <v>50</v>
      </c>
      <c r="D78" s="30" t="s">
        <v>33</v>
      </c>
      <c r="E78" s="33">
        <f>E76*365</f>
        <v>99269.74054054054</v>
      </c>
    </row>
    <row r="79" spans="2:5" ht="21" customHeight="1">
      <c r="B79" s="108"/>
      <c r="C79" s="83" t="s">
        <v>34</v>
      </c>
      <c r="D79" s="30" t="s">
        <v>33</v>
      </c>
      <c r="E79" s="35">
        <v>0</v>
      </c>
    </row>
    <row r="80" spans="2:5" ht="21" customHeight="1">
      <c r="B80" s="108"/>
      <c r="C80" s="83" t="s">
        <v>36</v>
      </c>
      <c r="D80" s="30" t="s">
        <v>7</v>
      </c>
      <c r="E80" s="35">
        <f>E79/365/E71</f>
        <v>0</v>
      </c>
    </row>
    <row r="81" spans="2:5" ht="21" customHeight="1">
      <c r="B81" s="108"/>
      <c r="C81" s="83" t="s">
        <v>46</v>
      </c>
      <c r="D81" s="30" t="s">
        <v>43</v>
      </c>
      <c r="E81" s="35">
        <f>87.13</f>
        <v>87.13</v>
      </c>
    </row>
    <row r="82" spans="2:5" ht="21" customHeight="1">
      <c r="B82" s="108"/>
      <c r="C82" s="83" t="s">
        <v>45</v>
      </c>
      <c r="D82" s="30" t="s">
        <v>44</v>
      </c>
      <c r="E82" s="36">
        <v>15</v>
      </c>
    </row>
    <row r="83" spans="2:5" ht="21" customHeight="1">
      <c r="B83" s="108"/>
      <c r="C83" s="83" t="s">
        <v>51</v>
      </c>
      <c r="D83" s="30" t="s">
        <v>33</v>
      </c>
      <c r="E83" s="35">
        <f>E81*E82</f>
        <v>1306.9499999999998</v>
      </c>
    </row>
    <row r="84" spans="2:5" ht="21" customHeight="1">
      <c r="B84" s="108"/>
      <c r="C84" s="83" t="s">
        <v>51</v>
      </c>
      <c r="D84" s="30" t="s">
        <v>7</v>
      </c>
      <c r="E84" s="46">
        <f>E83/365/E71</f>
        <v>0.00035806849315068485</v>
      </c>
    </row>
    <row r="85" spans="2:5" ht="21" customHeight="1">
      <c r="B85" s="108"/>
      <c r="C85" s="102" t="s">
        <v>39</v>
      </c>
      <c r="D85" s="103" t="s">
        <v>7</v>
      </c>
      <c r="E85" s="105">
        <f>E77+E80+E84</f>
        <v>0.02755525768233988</v>
      </c>
    </row>
    <row r="86" spans="2:5" ht="21" customHeight="1">
      <c r="B86" s="108"/>
      <c r="C86" s="83" t="s">
        <v>42</v>
      </c>
      <c r="D86" s="30" t="s">
        <v>41</v>
      </c>
      <c r="E86" s="37">
        <v>0.98</v>
      </c>
    </row>
    <row r="87" spans="2:5" ht="21" customHeight="1">
      <c r="B87" s="108"/>
      <c r="C87" s="83" t="s">
        <v>10</v>
      </c>
      <c r="D87" s="30" t="s">
        <v>4</v>
      </c>
      <c r="E87" s="33">
        <f>((200*E74/72)/E86)*E72</f>
        <v>108.04215625644198</v>
      </c>
    </row>
    <row r="88" spans="2:5" ht="21" customHeight="1">
      <c r="B88" s="108"/>
      <c r="C88" s="83" t="s">
        <v>11</v>
      </c>
      <c r="D88" s="30" t="s">
        <v>30</v>
      </c>
      <c r="E88" s="33">
        <f>E23</f>
        <v>0.06</v>
      </c>
    </row>
    <row r="89" spans="2:5" ht="21" customHeight="1">
      <c r="B89" s="108"/>
      <c r="C89" s="102" t="s">
        <v>12</v>
      </c>
      <c r="D89" s="103" t="s">
        <v>7</v>
      </c>
      <c r="E89" s="104">
        <f>E87*E88/1000</f>
        <v>0.006482529375386519</v>
      </c>
    </row>
    <row r="90" spans="2:5" ht="21" customHeight="1">
      <c r="B90" s="108"/>
      <c r="C90" s="84" t="s">
        <v>24</v>
      </c>
      <c r="D90" s="47" t="s">
        <v>7</v>
      </c>
      <c r="E90" s="48">
        <f>E85+E89</f>
        <v>0.0340377870577264</v>
      </c>
    </row>
    <row r="91" spans="2:5" ht="21" customHeight="1" thickBot="1">
      <c r="B91" s="109"/>
      <c r="C91" s="85" t="s">
        <v>24</v>
      </c>
      <c r="D91" s="42" t="s">
        <v>33</v>
      </c>
      <c r="E91" s="43">
        <f>E90*365*E71</f>
        <v>124237.92276070136</v>
      </c>
    </row>
    <row r="92" ht="21" customHeight="1" thickBot="1">
      <c r="B92" s="78"/>
    </row>
    <row r="93" spans="2:8" ht="21" customHeight="1" thickBot="1">
      <c r="B93" s="78"/>
      <c r="D93" s="49"/>
      <c r="E93" s="86" t="s">
        <v>25</v>
      </c>
      <c r="F93" s="50"/>
      <c r="G93" s="50"/>
      <c r="H93" s="50"/>
    </row>
    <row r="94" spans="2:8" ht="21" customHeight="1">
      <c r="B94" s="78"/>
      <c r="C94" s="51" t="s">
        <v>26</v>
      </c>
      <c r="D94" s="5" t="s">
        <v>7</v>
      </c>
      <c r="E94" s="87">
        <f>E25</f>
        <v>0.014243623910336239</v>
      </c>
      <c r="F94" s="50"/>
      <c r="G94" s="50"/>
      <c r="H94" s="50"/>
    </row>
    <row r="95" spans="3:8" ht="21" customHeight="1">
      <c r="C95" s="24" t="s">
        <v>58</v>
      </c>
      <c r="D95" s="8" t="s">
        <v>7</v>
      </c>
      <c r="E95" s="88">
        <f>E46</f>
        <v>0.022778748443337483</v>
      </c>
      <c r="F95" s="50"/>
      <c r="G95" s="50"/>
      <c r="H95" s="50"/>
    </row>
    <row r="96" spans="3:8" ht="15">
      <c r="C96" s="38" t="s">
        <v>28</v>
      </c>
      <c r="D96" s="8" t="s">
        <v>7</v>
      </c>
      <c r="E96" s="89">
        <f>E68</f>
        <v>0.020933240061614504</v>
      </c>
      <c r="F96" s="50"/>
      <c r="G96" s="50"/>
      <c r="H96" s="50"/>
    </row>
    <row r="97" spans="3:8" ht="15.75" thickBot="1">
      <c r="C97" s="52" t="s">
        <v>29</v>
      </c>
      <c r="D97" s="19" t="s">
        <v>7</v>
      </c>
      <c r="E97" s="101">
        <f>E90</f>
        <v>0.0340377870577264</v>
      </c>
      <c r="F97" s="50"/>
      <c r="G97" s="50"/>
      <c r="H97" s="50"/>
    </row>
    <row r="98" ht="21" customHeight="1" thickBot="1"/>
    <row r="99" spans="1:22" s="95" customFormat="1" ht="21" customHeight="1">
      <c r="A99" s="93"/>
      <c r="B99" s="93"/>
      <c r="C99" s="99" t="s">
        <v>26</v>
      </c>
      <c r="D99" s="28" t="s">
        <v>33</v>
      </c>
      <c r="E99" s="100">
        <f>E26</f>
        <v>51989.22727272727</v>
      </c>
      <c r="F99" s="94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s="95" customFormat="1" ht="21" customHeight="1">
      <c r="A100" s="93"/>
      <c r="B100" s="93"/>
      <c r="C100" s="96" t="s">
        <v>27</v>
      </c>
      <c r="D100" s="30" t="s">
        <v>33</v>
      </c>
      <c r="E100" s="90">
        <f>E47</f>
        <v>83142.43181818181</v>
      </c>
      <c r="F100" s="94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s="95" customFormat="1" ht="21" customHeight="1">
      <c r="A101" s="93"/>
      <c r="B101" s="93"/>
      <c r="C101" s="97" t="s">
        <v>28</v>
      </c>
      <c r="D101" s="30" t="s">
        <v>33</v>
      </c>
      <c r="E101" s="91">
        <f>E69</f>
        <v>76406.32622489294</v>
      </c>
      <c r="F101" s="94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s="95" customFormat="1" ht="21" customHeight="1" thickBot="1">
      <c r="A102" s="93"/>
      <c r="B102" s="93"/>
      <c r="C102" s="98" t="s">
        <v>29</v>
      </c>
      <c r="D102" s="42" t="s">
        <v>33</v>
      </c>
      <c r="E102" s="92">
        <f>E91</f>
        <v>124237.92276070136</v>
      </c>
      <c r="F102" s="94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8" ht="15">
      <c r="H108">
        <v>0.007</v>
      </c>
    </row>
    <row r="123" ht="15">
      <c r="C123" s="106"/>
    </row>
  </sheetData>
  <mergeCells count="5">
    <mergeCell ref="B71:B91"/>
    <mergeCell ref="B3:E4"/>
    <mergeCell ref="B7:B26"/>
    <mergeCell ref="B28:B47"/>
    <mergeCell ref="B49:B69"/>
  </mergeCells>
  <printOptions/>
  <pageMargins left="0.3937007874015748" right="0.7874015748031497" top="0.7874015748031497" bottom="0.7874015748031497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Canario del 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Hernández Suárez</dc:creator>
  <cp:keywords/>
  <dc:description/>
  <cp:lastModifiedBy>Manuel Hernández Suárez</cp:lastModifiedBy>
  <cp:lastPrinted>2004-10-15T08:01:01Z</cp:lastPrinted>
  <dcterms:created xsi:type="dcterms:W3CDTF">2004-08-13T23:47:29Z</dcterms:created>
  <dcterms:modified xsi:type="dcterms:W3CDTF">2004-10-19T08:04:22Z</dcterms:modified>
  <cp:category/>
  <cp:version/>
  <cp:contentType/>
  <cp:contentStatus/>
</cp:coreProperties>
</file>