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300" windowWidth="19440" windowHeight="10280" tabRatio="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<sst xmlns="http://schemas.openxmlformats.org/spreadsheetml/2006/main" count="136" uniqueCount="73">
  <si>
    <t>Vestuario y ropa de trabajo</t>
  </si>
  <si>
    <t>Gastos de seguridad</t>
  </si>
  <si>
    <t>Seguros de responsabilidad civil (multiriesgo)</t>
  </si>
  <si>
    <t>Coche de alquiler</t>
  </si>
  <si>
    <t>Total explotación</t>
  </si>
  <si>
    <t>b) Mantenimiento</t>
  </si>
  <si>
    <t>Mecánico</t>
  </si>
  <si>
    <t>Eléctrico</t>
  </si>
  <si>
    <t>Aceites y grasas</t>
  </si>
  <si>
    <t>Repuestos taller</t>
  </si>
  <si>
    <t>Reparaciones varias</t>
  </si>
  <si>
    <t>Agua potable</t>
  </si>
  <si>
    <t>Mantenimiento de red de A.T.</t>
  </si>
  <si>
    <t>Contratos a terceros</t>
  </si>
  <si>
    <t>Formación</t>
  </si>
  <si>
    <t>Total mantenimiento</t>
  </si>
  <si>
    <t>c) Conservación</t>
  </si>
  <si>
    <t>Pinturas</t>
  </si>
  <si>
    <t>Jardinería</t>
  </si>
  <si>
    <t>Limpieza</t>
  </si>
  <si>
    <t>Albañilería</t>
  </si>
  <si>
    <t>Varios (seguridad, desratización, etc)</t>
  </si>
  <si>
    <t>Total conservación</t>
  </si>
  <si>
    <t>Coagulante</t>
  </si>
  <si>
    <t>Polielectrolito</t>
  </si>
  <si>
    <t>Hipoclorito sódico</t>
  </si>
  <si>
    <t>Bisulfito sódico</t>
  </si>
  <si>
    <t>Antiincrustrante</t>
  </si>
  <si>
    <t>Acido sulfúrico</t>
  </si>
  <si>
    <t>Total reactivos</t>
  </si>
  <si>
    <t>Costes fijos</t>
  </si>
  <si>
    <t>TOTAL COSTES FIJOS  (a+b+c) + PERSONAL</t>
  </si>
  <si>
    <r>
      <t xml:space="preserve">d) </t>
    </r>
    <r>
      <rPr>
        <i/>
        <u val="single"/>
        <sz val="10"/>
        <rFont val="Arial"/>
        <family val="0"/>
      </rPr>
      <t>Reactivos pretratamiento</t>
    </r>
  </si>
  <si>
    <r>
      <t xml:space="preserve">e) </t>
    </r>
    <r>
      <rPr>
        <i/>
        <u val="single"/>
        <sz val="10"/>
        <rFont val="Arial"/>
        <family val="0"/>
      </rPr>
      <t>Reactivos postratamiento</t>
    </r>
  </si>
  <si>
    <r>
      <t xml:space="preserve">f) </t>
    </r>
    <r>
      <rPr>
        <i/>
        <sz val="10"/>
        <rFont val="Arial"/>
        <family val="0"/>
      </rPr>
      <t>Lavado de membranas</t>
    </r>
  </si>
  <si>
    <r>
      <t xml:space="preserve">g) </t>
    </r>
    <r>
      <rPr>
        <i/>
        <sz val="10"/>
        <rFont val="Arial"/>
        <family val="0"/>
      </rPr>
      <t>Reposición cartuchos</t>
    </r>
    <r>
      <rPr>
        <sz val="10"/>
        <rFont val="Arial"/>
        <family val="0"/>
      </rPr>
      <t xml:space="preserve"> (15000 cartuchos x 15 €/cart.)</t>
    </r>
  </si>
  <si>
    <r>
      <t xml:space="preserve">h) </t>
    </r>
    <r>
      <rPr>
        <i/>
        <sz val="10"/>
        <color indexed="8"/>
        <rFont val="Arial"/>
        <family val="0"/>
      </rPr>
      <t>Reposición membranas</t>
    </r>
    <r>
      <rPr>
        <sz val="10"/>
        <color indexed="8"/>
        <rFont val="Arial"/>
        <family val="0"/>
      </rPr>
      <t xml:space="preserve">  (10% a 700 €/unidad)</t>
    </r>
  </si>
  <si>
    <t>TOTAL COSTES VARIABLES (d+e+f+g+h)</t>
  </si>
  <si>
    <t>COSTES FIJOS + PERSONAL + COSTES VARIABLES</t>
  </si>
  <si>
    <t>El lavado y reposición de membranas también puede oscilar (±20%)según el comportamiento del sistema de pretratamiento.</t>
  </si>
  <si>
    <t>Los costes de reposición de membranas dependerán ((±15%) del tipo de membranas y el programa de mantenimiento</t>
  </si>
  <si>
    <t>Los costes de reposición de filtros de cartucho dependerán (±15%) del programa de mantenimiento en cada caso.</t>
  </si>
  <si>
    <t>Los costes deproductos químicos pueden variar considerablemente según el tipo de instalación y toma de aguas, sobre todo la partida de antiincrustrantes (-40%).</t>
  </si>
  <si>
    <r>
      <t>Observaciones</t>
    </r>
    <r>
      <rPr>
        <sz val="10"/>
        <rFont val="Arial"/>
        <family val="0"/>
      </rPr>
      <t xml:space="preserve">: </t>
    </r>
  </si>
  <si>
    <t xml:space="preserve">Esta estimación de costes de explotación se ha realizado en base a consultas con diversas empresas del sector en Canarias </t>
  </si>
  <si>
    <t>Autor: Dr. Ing. Manuel Hernández Suárez</t>
  </si>
  <si>
    <t>El consumo de energía corresponde al nuevo diseño de plantas e incluye pequeños bombeos a la planta y desde la planta a los depósitos de abastecimiento</t>
  </si>
  <si>
    <t>El precio de la energía dependerá de los acuerdos correspondientes</t>
  </si>
  <si>
    <t>Calcita (25 g/m3 a 60€/ton)</t>
  </si>
  <si>
    <t>CO2 (10 g CO2/m3 a 0,6€/kg incl. alquiler depósito + reposición)</t>
  </si>
  <si>
    <t xml:space="preserve"> </t>
  </si>
  <si>
    <t>GASTOS GENERALES + BENEFICIO INDUSTRIAL</t>
  </si>
  <si>
    <t>COSTES DE EXPLOTACION</t>
  </si>
  <si>
    <t>ENERGÍA (3.1 kW/h m3 a 0.049 €/kW/h)</t>
  </si>
  <si>
    <t>TOTAL COSTES DE LA DESALACIÓN</t>
  </si>
  <si>
    <t>COSTES VARIABLES</t>
  </si>
  <si>
    <t>Distribución de costes para una planta de 50.000 m3/d (17.800.000 m3/año) (disponibilidad 97.5%)</t>
  </si>
  <si>
    <t>€/año</t>
  </si>
  <si>
    <t>€/m3</t>
  </si>
  <si>
    <t>El ácido sulfúrico se está eliminando cada vez más de los pretratamientos.</t>
  </si>
  <si>
    <t>Personal</t>
  </si>
  <si>
    <t>1 Jefe de Planta</t>
  </si>
  <si>
    <t>1 Administrativo</t>
  </si>
  <si>
    <t>1 Jefe de Mantenimiento</t>
  </si>
  <si>
    <t xml:space="preserve">2 Mantenimiento mecánico </t>
  </si>
  <si>
    <t>2 Mantenimiento eléctrico</t>
  </si>
  <si>
    <t>5 Operadores</t>
  </si>
  <si>
    <t>Total personal</t>
  </si>
  <si>
    <t>a) Explotación</t>
  </si>
  <si>
    <t>Laboratorios</t>
  </si>
  <si>
    <t>Material fungible de toma de muestras</t>
  </si>
  <si>
    <t>Papelería</t>
  </si>
  <si>
    <t>Teléfono y correos</t>
  </si>
</sst>
</file>

<file path=xl/styles.xml><?xml version="1.0" encoding="utf-8"?>
<styleSheet xmlns="http://schemas.openxmlformats.org/spreadsheetml/2006/main">
  <numFmts count="23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0"/>
    <numFmt numFmtId="178" formatCode="0.0000000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name val="Arial"/>
      <family val="0"/>
    </font>
    <font>
      <u val="single"/>
      <sz val="10"/>
      <name val="Arial"/>
      <family val="0"/>
    </font>
    <font>
      <sz val="10"/>
      <color indexed="8"/>
      <name val="Arial"/>
      <family val="0"/>
    </font>
    <font>
      <i/>
      <sz val="10"/>
      <name val="Arial"/>
      <family val="0"/>
    </font>
    <font>
      <i/>
      <u val="single"/>
      <sz val="10"/>
      <name val="Arial"/>
      <family val="0"/>
    </font>
    <font>
      <b/>
      <sz val="10"/>
      <name val="Arial"/>
      <family val="0"/>
    </font>
    <font>
      <i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/>
    </xf>
    <xf numFmtId="9" fontId="6" fillId="0" borderId="0" xfId="21" applyFont="1" applyAlignment="1">
      <alignment/>
    </xf>
    <xf numFmtId="0" fontId="9" fillId="0" borderId="0" xfId="0" applyFont="1" applyAlignment="1">
      <alignment horizontal="left"/>
    </xf>
    <xf numFmtId="174" fontId="6" fillId="0" borderId="0" xfId="0" applyNumberFormat="1" applyFont="1" applyAlignment="1">
      <alignment/>
    </xf>
    <xf numFmtId="174" fontId="11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174" fontId="6" fillId="0" borderId="0" xfId="0" applyNumberFormat="1" applyFont="1" applyBorder="1" applyAlignment="1">
      <alignment/>
    </xf>
    <xf numFmtId="0" fontId="8" fillId="0" borderId="1" xfId="0" applyFont="1" applyBorder="1" applyAlignment="1">
      <alignment/>
    </xf>
    <xf numFmtId="4" fontId="8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174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9" fontId="6" fillId="0" borderId="1" xfId="21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horizontal="right"/>
    </xf>
    <xf numFmtId="9" fontId="11" fillId="0" borderId="0" xfId="21" applyFont="1" applyAlignment="1">
      <alignment/>
    </xf>
    <xf numFmtId="174" fontId="11" fillId="0" borderId="1" xfId="0" applyNumberFormat="1" applyFont="1" applyBorder="1" applyAlignment="1">
      <alignment/>
    </xf>
    <xf numFmtId="9" fontId="11" fillId="0" borderId="1" xfId="2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83"/>
  <sheetViews>
    <sheetView tabSelected="1" zoomScale="125" zoomScaleNormal="125" workbookViewId="0" topLeftCell="A54">
      <selection activeCell="A69" sqref="A69"/>
    </sheetView>
  </sheetViews>
  <sheetFormatPr defaultColWidth="11.00390625" defaultRowHeight="12.75"/>
  <cols>
    <col min="1" max="1" width="53.25390625" style="0" customWidth="1"/>
    <col min="2" max="2" width="10.875" style="1" bestFit="1" customWidth="1"/>
    <col min="3" max="3" width="14.625" style="0" bestFit="1" customWidth="1"/>
  </cols>
  <sheetData>
    <row r="2" spans="1:5" ht="12.75">
      <c r="A2" s="2" t="s">
        <v>56</v>
      </c>
      <c r="B2" s="2"/>
      <c r="C2" s="2"/>
      <c r="D2" s="2"/>
      <c r="E2" s="2"/>
    </row>
    <row r="3" spans="1:5" ht="12.75">
      <c r="A3" s="2" t="s">
        <v>45</v>
      </c>
      <c r="B3" s="2"/>
      <c r="C3" s="2"/>
      <c r="D3" s="2"/>
      <c r="E3" s="2"/>
    </row>
    <row r="4" spans="1:5" ht="12.75">
      <c r="A4" s="2" t="s">
        <v>44</v>
      </c>
      <c r="B4" s="2"/>
      <c r="C4" s="2"/>
      <c r="D4" s="2"/>
      <c r="E4" s="2"/>
    </row>
    <row r="5" spans="1:5" ht="12.75">
      <c r="A5" s="2"/>
      <c r="B5" s="2"/>
      <c r="C5" s="2"/>
      <c r="D5" s="2"/>
      <c r="E5" s="2"/>
    </row>
    <row r="6" spans="1:5" ht="12.75">
      <c r="A6" s="24" t="s">
        <v>60</v>
      </c>
      <c r="B6" s="25" t="s">
        <v>57</v>
      </c>
      <c r="C6" s="25" t="s">
        <v>57</v>
      </c>
      <c r="D6" s="25" t="s">
        <v>58</v>
      </c>
      <c r="E6" s="2"/>
    </row>
    <row r="7" spans="1:5" ht="12.75">
      <c r="A7" s="4" t="s">
        <v>61</v>
      </c>
      <c r="B7" s="5">
        <v>50485.01</v>
      </c>
      <c r="C7" s="6"/>
      <c r="D7" s="2" t="s">
        <v>50</v>
      </c>
      <c r="E7" s="2"/>
    </row>
    <row r="8" spans="1:5" ht="12.75">
      <c r="A8" s="4" t="s">
        <v>62</v>
      </c>
      <c r="B8" s="5">
        <v>22357.65</v>
      </c>
      <c r="C8" s="6"/>
      <c r="D8" s="2" t="s">
        <v>50</v>
      </c>
      <c r="E8" s="2"/>
    </row>
    <row r="9" spans="1:5" ht="12.75">
      <c r="A9" s="4" t="s">
        <v>63</v>
      </c>
      <c r="B9" s="5">
        <v>36781.94</v>
      </c>
      <c r="C9" s="6"/>
      <c r="D9" s="2" t="s">
        <v>50</v>
      </c>
      <c r="E9" s="2"/>
    </row>
    <row r="10" spans="1:5" ht="12.75">
      <c r="A10" s="2" t="s">
        <v>64</v>
      </c>
      <c r="B10" s="6">
        <v>55894.12</v>
      </c>
      <c r="C10" s="6"/>
      <c r="D10" s="2" t="s">
        <v>50</v>
      </c>
      <c r="E10" s="2"/>
    </row>
    <row r="11" spans="1:5" ht="12.75">
      <c r="A11" s="2" t="s">
        <v>65</v>
      </c>
      <c r="B11" s="6">
        <v>55894.12</v>
      </c>
      <c r="C11" s="6"/>
      <c r="D11" s="2" t="s">
        <v>50</v>
      </c>
      <c r="E11" s="2"/>
    </row>
    <row r="12" spans="1:5" ht="12.75">
      <c r="A12" s="2" t="s">
        <v>66</v>
      </c>
      <c r="B12" s="6">
        <v>139194.403375284</v>
      </c>
      <c r="C12" s="6"/>
      <c r="D12" s="2" t="s">
        <v>50</v>
      </c>
      <c r="E12" s="2"/>
    </row>
    <row r="13" spans="1:5" ht="12.75">
      <c r="A13" s="2" t="s">
        <v>67</v>
      </c>
      <c r="B13" s="6" t="s">
        <v>50</v>
      </c>
      <c r="C13" s="6">
        <f>SUM(B7:B12)</f>
        <v>360607.243375284</v>
      </c>
      <c r="D13" s="13">
        <f>C13/17800000</f>
        <v>0.020258833897487866</v>
      </c>
      <c r="E13" s="2"/>
    </row>
    <row r="14" spans="1:5" ht="12.75">
      <c r="A14" s="2"/>
      <c r="B14" s="6"/>
      <c r="C14" s="6"/>
      <c r="D14" s="13"/>
      <c r="E14" s="2"/>
    </row>
    <row r="15" spans="1:5" ht="12.75">
      <c r="A15" s="9" t="s">
        <v>30</v>
      </c>
      <c r="B15" s="6"/>
      <c r="C15" s="6"/>
      <c r="D15" s="13"/>
      <c r="E15" s="2"/>
    </row>
    <row r="16" spans="1:5" ht="12.75">
      <c r="A16" s="7" t="s">
        <v>68</v>
      </c>
      <c r="B16" s="6"/>
      <c r="C16" s="6"/>
      <c r="D16" s="13"/>
      <c r="E16" s="2"/>
    </row>
    <row r="17" spans="1:5" ht="12.75">
      <c r="A17" s="2" t="s">
        <v>69</v>
      </c>
      <c r="B17" s="6">
        <v>9255.58</v>
      </c>
      <c r="C17" s="6"/>
      <c r="D17" s="13" t="s">
        <v>50</v>
      </c>
      <c r="E17" s="2"/>
    </row>
    <row r="18" spans="1:5" ht="12.75">
      <c r="A18" s="2" t="s">
        <v>70</v>
      </c>
      <c r="B18" s="6">
        <v>1320</v>
      </c>
      <c r="C18" s="6"/>
      <c r="D18" s="13" t="s">
        <v>50</v>
      </c>
      <c r="E18" s="2"/>
    </row>
    <row r="19" spans="1:5" ht="12.75">
      <c r="A19" s="2" t="s">
        <v>71</v>
      </c>
      <c r="B19" s="6">
        <v>3970</v>
      </c>
      <c r="C19" s="6"/>
      <c r="D19" s="13" t="s">
        <v>50</v>
      </c>
      <c r="E19" s="2"/>
    </row>
    <row r="20" spans="1:5" ht="12.75">
      <c r="A20" s="4" t="s">
        <v>72</v>
      </c>
      <c r="B20" s="5">
        <v>6611.13</v>
      </c>
      <c r="C20" s="6"/>
      <c r="D20" s="13" t="s">
        <v>50</v>
      </c>
      <c r="E20" s="2"/>
    </row>
    <row r="21" spans="1:5" ht="12.75">
      <c r="A21" s="2" t="s">
        <v>0</v>
      </c>
      <c r="B21" s="6">
        <v>3331</v>
      </c>
      <c r="C21" s="6"/>
      <c r="D21" s="13" t="s">
        <v>50</v>
      </c>
      <c r="E21" s="2"/>
    </row>
    <row r="22" spans="1:5" ht="12.75">
      <c r="A22" s="2" t="s">
        <v>1</v>
      </c>
      <c r="B22" s="6">
        <v>2640</v>
      </c>
      <c r="C22" s="6"/>
      <c r="D22" s="13" t="s">
        <v>50</v>
      </c>
      <c r="E22" s="2"/>
    </row>
    <row r="23" spans="1:5" ht="12.75">
      <c r="A23" s="4" t="s">
        <v>2</v>
      </c>
      <c r="B23" s="5">
        <v>13222.26</v>
      </c>
      <c r="C23" s="6"/>
      <c r="D23" s="13" t="s">
        <v>50</v>
      </c>
      <c r="E23" s="2"/>
    </row>
    <row r="24" spans="1:5" ht="12.75">
      <c r="A24" s="2" t="s">
        <v>3</v>
      </c>
      <c r="B24" s="6">
        <v>4960</v>
      </c>
      <c r="C24" s="6"/>
      <c r="D24" s="13" t="s">
        <v>50</v>
      </c>
      <c r="E24" s="2"/>
    </row>
    <row r="25" spans="1:5" ht="12.75">
      <c r="A25" s="2" t="s">
        <v>4</v>
      </c>
      <c r="B25" s="6" t="s">
        <v>50</v>
      </c>
      <c r="C25" s="6">
        <f>SUM(B17:B24)</f>
        <v>45309.97</v>
      </c>
      <c r="D25" s="13">
        <f>C25/17800000</f>
        <v>0.0025455039325842695</v>
      </c>
      <c r="E25" s="2"/>
    </row>
    <row r="26" spans="1:5" ht="12.75">
      <c r="A26" s="2"/>
      <c r="B26" s="6" t="s">
        <v>50</v>
      </c>
      <c r="C26" s="6"/>
      <c r="D26" s="13" t="s">
        <v>50</v>
      </c>
      <c r="E26" s="2"/>
    </row>
    <row r="27" spans="1:5" ht="12.75">
      <c r="A27" s="8" t="s">
        <v>5</v>
      </c>
      <c r="B27" s="6" t="s">
        <v>50</v>
      </c>
      <c r="C27" s="6"/>
      <c r="D27" s="13" t="s">
        <v>50</v>
      </c>
      <c r="E27" s="2"/>
    </row>
    <row r="28" spans="1:5" ht="12.75">
      <c r="A28" s="2" t="s">
        <v>6</v>
      </c>
      <c r="B28" s="6">
        <v>19833.39</v>
      </c>
      <c r="C28" s="6"/>
      <c r="D28" s="13" t="s">
        <v>50</v>
      </c>
      <c r="E28" s="2"/>
    </row>
    <row r="29" spans="1:5" ht="12.75">
      <c r="A29" s="2" t="s">
        <v>7</v>
      </c>
      <c r="B29" s="6">
        <v>9916.69</v>
      </c>
      <c r="C29" s="6"/>
      <c r="D29" s="13" t="s">
        <v>50</v>
      </c>
      <c r="E29" s="2"/>
    </row>
    <row r="30" spans="1:5" ht="12.75">
      <c r="A30" s="2" t="s">
        <v>8</v>
      </c>
      <c r="B30" s="6">
        <v>30300</v>
      </c>
      <c r="C30" s="6"/>
      <c r="D30" s="13" t="s">
        <v>50</v>
      </c>
      <c r="E30" s="2"/>
    </row>
    <row r="31" spans="1:5" ht="12.75">
      <c r="A31" s="2" t="s">
        <v>9</v>
      </c>
      <c r="B31" s="6">
        <v>26400</v>
      </c>
      <c r="C31" s="6"/>
      <c r="D31" s="13" t="s">
        <v>50</v>
      </c>
      <c r="E31" s="2"/>
    </row>
    <row r="32" spans="1:5" ht="12.75">
      <c r="A32" s="2" t="s">
        <v>10</v>
      </c>
      <c r="B32" s="6">
        <v>15000</v>
      </c>
      <c r="C32" s="6"/>
      <c r="D32" s="13" t="s">
        <v>50</v>
      </c>
      <c r="E32" s="2"/>
    </row>
    <row r="33" spans="1:5" ht="12.75">
      <c r="A33" s="2" t="s">
        <v>11</v>
      </c>
      <c r="B33" s="6">
        <v>1000</v>
      </c>
      <c r="C33" s="6"/>
      <c r="D33" s="13" t="s">
        <v>50</v>
      </c>
      <c r="E33" s="2"/>
    </row>
    <row r="34" spans="1:5" ht="12.75">
      <c r="A34" s="4" t="s">
        <v>12</v>
      </c>
      <c r="B34" s="5">
        <v>1320</v>
      </c>
      <c r="C34" s="6"/>
      <c r="D34" s="13" t="s">
        <v>50</v>
      </c>
      <c r="E34" s="2"/>
    </row>
    <row r="35" spans="1:5" ht="12.75">
      <c r="A35" s="2" t="s">
        <v>13</v>
      </c>
      <c r="B35" s="6">
        <v>79333.59</v>
      </c>
      <c r="C35" s="6"/>
      <c r="D35" s="13" t="s">
        <v>50</v>
      </c>
      <c r="E35" s="2"/>
    </row>
    <row r="36" spans="1:5" ht="12.75">
      <c r="A36" s="2" t="s">
        <v>14</v>
      </c>
      <c r="B36" s="6">
        <v>5000</v>
      </c>
      <c r="C36" s="6"/>
      <c r="D36" s="13" t="s">
        <v>50</v>
      </c>
      <c r="E36" s="2"/>
    </row>
    <row r="37" spans="1:5" ht="12.75">
      <c r="A37" s="2" t="s">
        <v>15</v>
      </c>
      <c r="B37" s="6" t="s">
        <v>50</v>
      </c>
      <c r="C37" s="6">
        <f>SUM(B28:B36)</f>
        <v>188103.66999999998</v>
      </c>
      <c r="D37" s="13">
        <f>C37/17800000</f>
        <v>0.010567621910112358</v>
      </c>
      <c r="E37" s="2"/>
    </row>
    <row r="38" spans="1:5" ht="12.75">
      <c r="A38" s="2"/>
      <c r="B38" s="6" t="s">
        <v>50</v>
      </c>
      <c r="C38" s="6"/>
      <c r="D38" s="13" t="s">
        <v>50</v>
      </c>
      <c r="E38" s="2"/>
    </row>
    <row r="39" spans="1:5" ht="12.75">
      <c r="A39" s="8" t="s">
        <v>16</v>
      </c>
      <c r="B39" s="6" t="s">
        <v>50</v>
      </c>
      <c r="C39" s="6"/>
      <c r="D39" s="13" t="s">
        <v>50</v>
      </c>
      <c r="E39" s="2"/>
    </row>
    <row r="40" spans="1:5" ht="12.75">
      <c r="A40" s="2" t="s">
        <v>17</v>
      </c>
      <c r="B40" s="6">
        <v>4630</v>
      </c>
      <c r="C40" s="6"/>
      <c r="D40" s="13" t="s">
        <v>50</v>
      </c>
      <c r="E40" s="2"/>
    </row>
    <row r="41" spans="1:5" ht="12.75">
      <c r="A41" s="2" t="s">
        <v>18</v>
      </c>
      <c r="B41" s="6">
        <v>6611.13</v>
      </c>
      <c r="C41" s="6"/>
      <c r="D41" s="13" t="s">
        <v>50</v>
      </c>
      <c r="E41" s="2"/>
    </row>
    <row r="42" spans="1:5" ht="12.75">
      <c r="A42" s="2" t="s">
        <v>19</v>
      </c>
      <c r="B42" s="6">
        <v>1980</v>
      </c>
      <c r="C42" s="6"/>
      <c r="D42" s="13" t="s">
        <v>50</v>
      </c>
      <c r="E42" s="2"/>
    </row>
    <row r="43" spans="1:5" ht="12.75">
      <c r="A43" s="2" t="s">
        <v>20</v>
      </c>
      <c r="B43" s="6">
        <v>1320</v>
      </c>
      <c r="C43" s="6"/>
      <c r="D43" s="13" t="s">
        <v>50</v>
      </c>
      <c r="E43" s="2"/>
    </row>
    <row r="44" spans="1:5" ht="12.75">
      <c r="A44" s="4" t="s">
        <v>21</v>
      </c>
      <c r="B44" s="5">
        <v>14544.49</v>
      </c>
      <c r="C44" s="6"/>
      <c r="D44" s="13" t="s">
        <v>50</v>
      </c>
      <c r="E44" s="2"/>
    </row>
    <row r="45" spans="1:5" ht="12.75">
      <c r="A45" s="2" t="s">
        <v>22</v>
      </c>
      <c r="B45" s="6" t="s">
        <v>50</v>
      </c>
      <c r="C45" s="6">
        <f>SUM(B40:B44)</f>
        <v>29085.620000000003</v>
      </c>
      <c r="D45" s="13">
        <f>C45/17800000</f>
        <v>0.0016340235955056182</v>
      </c>
      <c r="E45" s="2"/>
    </row>
    <row r="46" spans="1:5" ht="12.75">
      <c r="A46" s="9"/>
      <c r="B46" s="6" t="s">
        <v>50</v>
      </c>
      <c r="C46" s="6"/>
      <c r="D46" s="13" t="s">
        <v>50</v>
      </c>
      <c r="E46" s="2"/>
    </row>
    <row r="47" spans="1:5" ht="12.75">
      <c r="A47" s="9" t="s">
        <v>31</v>
      </c>
      <c r="B47" s="10" t="s">
        <v>50</v>
      </c>
      <c r="C47" s="10">
        <f>SUM(C13:C45)</f>
        <v>623106.503375284</v>
      </c>
      <c r="D47" s="14">
        <f>C47/17800000</f>
        <v>0.03500598333569011</v>
      </c>
      <c r="E47" s="26">
        <f>D47/$D$72</f>
        <v>0.08035319698665769</v>
      </c>
    </row>
    <row r="48" spans="1:5" ht="12.75">
      <c r="A48" s="2"/>
      <c r="B48" s="6" t="s">
        <v>50</v>
      </c>
      <c r="C48" s="6"/>
      <c r="D48" s="13" t="s">
        <v>50</v>
      </c>
      <c r="E48" s="2"/>
    </row>
    <row r="49" spans="1:5" ht="12.75">
      <c r="A49" s="2" t="s">
        <v>55</v>
      </c>
      <c r="B49" s="6" t="s">
        <v>50</v>
      </c>
      <c r="C49" s="6"/>
      <c r="D49" s="13" t="s">
        <v>50</v>
      </c>
      <c r="E49" s="2"/>
    </row>
    <row r="50" spans="1:5" ht="12.75">
      <c r="A50" s="12" t="s">
        <v>32</v>
      </c>
      <c r="B50" s="6" t="s">
        <v>50</v>
      </c>
      <c r="C50" s="6"/>
      <c r="D50" s="13" t="s">
        <v>50</v>
      </c>
      <c r="E50" s="2"/>
    </row>
    <row r="51" spans="1:5" ht="12.75">
      <c r="A51" s="2" t="s">
        <v>23</v>
      </c>
      <c r="B51" s="6">
        <v>595001.98</v>
      </c>
      <c r="C51" s="6"/>
      <c r="D51" s="13" t="s">
        <v>50</v>
      </c>
      <c r="E51" s="2"/>
    </row>
    <row r="52" spans="1:5" ht="12.75">
      <c r="A52" s="2" t="s">
        <v>24</v>
      </c>
      <c r="B52" s="6">
        <v>165278.32</v>
      </c>
      <c r="C52" s="6"/>
      <c r="D52" s="13" t="s">
        <v>50</v>
      </c>
      <c r="E52" s="2"/>
    </row>
    <row r="53" spans="1:5" ht="12.75">
      <c r="A53" s="2" t="s">
        <v>25</v>
      </c>
      <c r="B53" s="6">
        <v>330556.65</v>
      </c>
      <c r="C53" s="6"/>
      <c r="D53" s="13" t="s">
        <v>50</v>
      </c>
      <c r="E53" s="2"/>
    </row>
    <row r="54" spans="1:5" ht="12.75">
      <c r="A54" s="2" t="s">
        <v>26</v>
      </c>
      <c r="B54" s="6">
        <v>0</v>
      </c>
      <c r="C54" s="6"/>
      <c r="D54" s="13" t="s">
        <v>50</v>
      </c>
      <c r="E54" s="2"/>
    </row>
    <row r="55" spans="1:5" ht="12.75">
      <c r="A55" s="2" t="s">
        <v>27</v>
      </c>
      <c r="B55" s="6">
        <v>231389.66</v>
      </c>
      <c r="C55" s="6"/>
      <c r="D55" s="13" t="s">
        <v>50</v>
      </c>
      <c r="E55" s="2"/>
    </row>
    <row r="56" spans="1:5" ht="12.75">
      <c r="A56" s="2" t="s">
        <v>28</v>
      </c>
      <c r="B56" s="6">
        <v>0</v>
      </c>
      <c r="C56" s="6"/>
      <c r="D56" s="13" t="s">
        <v>50</v>
      </c>
      <c r="E56" s="2"/>
    </row>
    <row r="57" spans="1:5" ht="12.75">
      <c r="A57" s="2"/>
      <c r="B57" s="6"/>
      <c r="C57" s="6">
        <f>SUM(B51:B56)</f>
        <v>1322226.61</v>
      </c>
      <c r="D57" s="13">
        <f>C57/17800000</f>
        <v>0.07428239382022472</v>
      </c>
      <c r="E57" s="2"/>
    </row>
    <row r="58" spans="1:5" ht="12.75">
      <c r="A58" s="12" t="s">
        <v>33</v>
      </c>
      <c r="B58" s="6"/>
      <c r="C58" s="6"/>
      <c r="D58" s="13" t="s">
        <v>50</v>
      </c>
      <c r="E58" s="2"/>
    </row>
    <row r="59" spans="1:5" ht="12.75">
      <c r="A59" s="2" t="s">
        <v>25</v>
      </c>
      <c r="B59" s="6">
        <v>0</v>
      </c>
      <c r="C59" s="6"/>
      <c r="D59" s="13" t="s">
        <v>50</v>
      </c>
      <c r="E59" s="2"/>
    </row>
    <row r="60" spans="1:5" ht="12.75">
      <c r="A60" s="4" t="s">
        <v>48</v>
      </c>
      <c r="B60" s="5">
        <f>60*25*17800000/1000000</f>
        <v>26700</v>
      </c>
      <c r="C60" s="6"/>
      <c r="D60" s="13" t="s">
        <v>50</v>
      </c>
      <c r="E60" s="2"/>
    </row>
    <row r="61" spans="1:5" ht="12.75">
      <c r="A61" s="4" t="s">
        <v>49</v>
      </c>
      <c r="B61" s="5">
        <f>0.6*10*17800000/1000</f>
        <v>106800</v>
      </c>
      <c r="C61" s="6"/>
      <c r="D61" s="13" t="s">
        <v>50</v>
      </c>
      <c r="E61" s="2"/>
    </row>
    <row r="62" spans="1:5" ht="12.75">
      <c r="A62" s="2" t="s">
        <v>29</v>
      </c>
      <c r="B62" s="6" t="s">
        <v>50</v>
      </c>
      <c r="C62" s="6">
        <f>SUM(B59:B61)</f>
        <v>133500</v>
      </c>
      <c r="D62" s="13">
        <f>C62/17800000</f>
        <v>0.0075</v>
      </c>
      <c r="E62" s="2"/>
    </row>
    <row r="63" spans="1:5" ht="12.75">
      <c r="A63" s="2"/>
      <c r="B63" s="6" t="s">
        <v>50</v>
      </c>
      <c r="C63" s="6"/>
      <c r="D63" s="13" t="s">
        <v>50</v>
      </c>
      <c r="E63" s="2"/>
    </row>
    <row r="64" spans="1:5" ht="12.75">
      <c r="A64" s="2" t="s">
        <v>34</v>
      </c>
      <c r="B64" s="6">
        <v>33055.66574110802</v>
      </c>
      <c r="C64" s="6">
        <f>B64</f>
        <v>33055.66574110802</v>
      </c>
      <c r="D64" s="13">
        <f>C64/17800000</f>
        <v>0.0018570598730959563</v>
      </c>
      <c r="E64" s="2"/>
    </row>
    <row r="65" spans="1:5" ht="12.75">
      <c r="A65" s="15" t="s">
        <v>35</v>
      </c>
      <c r="B65" s="16">
        <v>247500</v>
      </c>
      <c r="C65" s="16">
        <f>B65</f>
        <v>247500</v>
      </c>
      <c r="D65" s="17">
        <f>C65/17800000</f>
        <v>0.013904494382022473</v>
      </c>
      <c r="E65" s="15"/>
    </row>
    <row r="66" spans="1:5" ht="12.75">
      <c r="A66" s="18" t="s">
        <v>36</v>
      </c>
      <c r="B66" s="19">
        <v>1884960</v>
      </c>
      <c r="C66" s="20">
        <f>B66</f>
        <v>1884960</v>
      </c>
      <c r="D66" s="21">
        <f>C66/17800000</f>
        <v>0.10589662921348314</v>
      </c>
      <c r="E66" s="22"/>
    </row>
    <row r="67" spans="1:5" ht="12.75">
      <c r="A67" s="9" t="s">
        <v>37</v>
      </c>
      <c r="B67" s="10"/>
      <c r="C67" s="10">
        <f>SUM(C57:C66)</f>
        <v>3621242.275741108</v>
      </c>
      <c r="D67" s="14">
        <f>C67/17800000</f>
        <v>0.2034405772888263</v>
      </c>
      <c r="E67" s="26">
        <f aca="true" t="shared" si="0" ref="E67:E72">D67/$D$72</f>
        <v>0.46698019093501203</v>
      </c>
    </row>
    <row r="68" spans="1:5" ht="12.75">
      <c r="A68" s="2" t="s">
        <v>38</v>
      </c>
      <c r="B68" s="6"/>
      <c r="C68" s="6"/>
      <c r="D68" s="13">
        <f>D67+D47</f>
        <v>0.2384465606245164</v>
      </c>
      <c r="E68" s="11">
        <f t="shared" si="0"/>
        <v>0.5473333879216697</v>
      </c>
    </row>
    <row r="69" spans="1:5" ht="12.75">
      <c r="A69" s="22" t="s">
        <v>51</v>
      </c>
      <c r="B69" s="20"/>
      <c r="C69" s="20"/>
      <c r="D69" s="21">
        <f>D68*0.19</f>
        <v>0.04530484651865812</v>
      </c>
      <c r="E69" s="23">
        <f t="shared" si="0"/>
        <v>0.10399334370511724</v>
      </c>
    </row>
    <row r="70" spans="1:5" ht="12.75">
      <c r="A70" s="2" t="s">
        <v>52</v>
      </c>
      <c r="B70" s="6"/>
      <c r="C70" s="6"/>
      <c r="D70" s="14">
        <f>SUM(D68:D69)</f>
        <v>0.28375140714317454</v>
      </c>
      <c r="E70" s="26">
        <f t="shared" si="0"/>
        <v>0.651326731626787</v>
      </c>
    </row>
    <row r="71" spans="1:5" ht="12.75">
      <c r="A71" s="22" t="s">
        <v>53</v>
      </c>
      <c r="B71" s="20">
        <f>3.1*17800000*0.049</f>
        <v>2703820</v>
      </c>
      <c r="C71" s="20">
        <f>B71</f>
        <v>2703820</v>
      </c>
      <c r="D71" s="27">
        <f>C71/17800000</f>
        <v>0.1519</v>
      </c>
      <c r="E71" s="28">
        <f t="shared" si="0"/>
        <v>0.3486732683732131</v>
      </c>
    </row>
    <row r="72" spans="1:5" ht="12.75">
      <c r="A72" s="9" t="s">
        <v>54</v>
      </c>
      <c r="B72" s="9"/>
      <c r="C72" s="9"/>
      <c r="D72" s="14">
        <f>SUM(D70:D71)</f>
        <v>0.4356514071431745</v>
      </c>
      <c r="E72" s="26">
        <f t="shared" si="0"/>
        <v>1</v>
      </c>
    </row>
    <row r="76" ht="12.75">
      <c r="A76" s="3" t="s">
        <v>43</v>
      </c>
    </row>
    <row r="77" ht="12.75">
      <c r="A77" s="2" t="s">
        <v>42</v>
      </c>
    </row>
    <row r="78" ht="12.75">
      <c r="A78" s="2" t="s">
        <v>59</v>
      </c>
    </row>
    <row r="79" ht="12.75">
      <c r="A79" s="2" t="s">
        <v>41</v>
      </c>
    </row>
    <row r="80" ht="12.75">
      <c r="A80" s="2" t="s">
        <v>39</v>
      </c>
    </row>
    <row r="81" ht="12.75">
      <c r="A81" s="2" t="s">
        <v>40</v>
      </c>
    </row>
    <row r="82" ht="12.75">
      <c r="A82" s="2" t="s">
        <v>46</v>
      </c>
    </row>
    <row r="83" ht="12.75">
      <c r="A83" s="2" t="s">
        <v>47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Centro Canario del Agua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Hernández-Suáre</dc:creator>
  <cp:keywords/>
  <dc:description/>
  <cp:lastModifiedBy>Manuel Hernández Suárez</cp:lastModifiedBy>
  <dcterms:created xsi:type="dcterms:W3CDTF">2005-09-29T15:43:31Z</dcterms:created>
  <dcterms:modified xsi:type="dcterms:W3CDTF">2005-11-03T10:55:19Z</dcterms:modified>
  <cp:category/>
  <cp:version/>
  <cp:contentType/>
  <cp:contentStatus/>
</cp:coreProperties>
</file>