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workbookProtection workbookPassword="CC61" lockStructure="1"/>
  <bookViews>
    <workbookView xWindow="0" yWindow="0" windowWidth="25600" windowHeight="16060"/>
  </bookViews>
  <sheets>
    <sheet name="LSI, IS,RSI,PSI, LaI; Alk, TH" sheetId="4" r:id="rId1"/>
    <sheet name="Langelier Saturation Index" sheetId="1" r:id="rId2"/>
    <sheet name="Saturation Index" sheetId="2" r:id="rId3"/>
    <sheet name="Ryznar Index" sheetId="3" r:id="rId4"/>
    <sheet name="Puckorius Index" sheetId="5" r:id="rId5"/>
    <sheet name="Larson Index" sheetId="6"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7" i="4" l="1"/>
  <c r="E8" i="1"/>
  <c r="E9" i="1"/>
  <c r="E10" i="1"/>
  <c r="I17" i="4"/>
  <c r="F9" i="2"/>
  <c r="E17" i="2"/>
  <c r="N17" i="4"/>
  <c r="E20" i="1"/>
  <c r="E11" i="1"/>
  <c r="E21" i="1"/>
  <c r="E13" i="1"/>
  <c r="E22" i="1"/>
  <c r="E14" i="1"/>
  <c r="E15" i="1"/>
  <c r="E16" i="1"/>
  <c r="E23" i="1"/>
  <c r="E25" i="1"/>
  <c r="I26" i="4"/>
  <c r="E23" i="3"/>
  <c r="F6" i="3"/>
  <c r="E25" i="3"/>
  <c r="S17" i="4"/>
  <c r="D29" i="4"/>
  <c r="D30" i="4"/>
  <c r="D32" i="4"/>
  <c r="X17" i="4"/>
  <c r="E8" i="6"/>
  <c r="E15" i="6"/>
  <c r="AC17" i="4"/>
  <c r="D18" i="4"/>
  <c r="I18" i="4"/>
  <c r="E18" i="2"/>
  <c r="N18" i="4"/>
  <c r="E9" i="6"/>
  <c r="E16" i="6"/>
  <c r="AC18" i="4"/>
  <c r="I19" i="4"/>
  <c r="F10" i="2"/>
  <c r="F11" i="2"/>
  <c r="E19" i="2"/>
  <c r="E20" i="2"/>
  <c r="N19" i="4"/>
  <c r="E26" i="5"/>
  <c r="E28" i="5"/>
  <c r="X19" i="4"/>
  <c r="E10" i="6"/>
  <c r="E17" i="6"/>
  <c r="AC19" i="4"/>
  <c r="D20" i="4"/>
  <c r="E21" i="2"/>
  <c r="N20" i="4"/>
  <c r="E11" i="6"/>
  <c r="E18" i="6"/>
  <c r="AC20" i="4"/>
  <c r="D21" i="4"/>
  <c r="I21" i="4"/>
  <c r="E24" i="5"/>
  <c r="E30" i="5"/>
  <c r="X21" i="4"/>
  <c r="D22" i="4"/>
  <c r="I22" i="4"/>
  <c r="F13" i="2"/>
  <c r="E23" i="2"/>
  <c r="N22" i="4"/>
  <c r="E19" i="6"/>
  <c r="AC22" i="4"/>
  <c r="D23" i="4"/>
  <c r="I23" i="4"/>
  <c r="E24" i="2"/>
  <c r="N23" i="4"/>
  <c r="D24" i="4"/>
  <c r="I24" i="4"/>
  <c r="E25" i="2"/>
  <c r="N24" i="4"/>
  <c r="D25" i="4"/>
  <c r="F8" i="2"/>
  <c r="E26" i="2"/>
  <c r="N25" i="4"/>
  <c r="E27" i="2"/>
  <c r="N26" i="4"/>
  <c r="E28" i="2"/>
  <c r="N27" i="4"/>
  <c r="E12" i="1"/>
  <c r="E27" i="1"/>
  <c r="I28" i="4"/>
  <c r="E29" i="2"/>
  <c r="N28" i="4"/>
  <c r="E31" i="2"/>
  <c r="N30" i="4"/>
  <c r="F7" i="2"/>
  <c r="E33" i="2"/>
  <c r="N32" i="4"/>
  <c r="F12" i="2"/>
  <c r="F7" i="3"/>
  <c r="F8" i="3"/>
  <c r="F9" i="3"/>
  <c r="F10" i="3"/>
  <c r="F11" i="3"/>
  <c r="F12" i="3"/>
  <c r="F13" i="3"/>
  <c r="F14" i="3"/>
  <c r="E18" i="3"/>
  <c r="E19" i="3"/>
  <c r="E20" i="3"/>
  <c r="E21" i="3"/>
  <c r="F7" i="5"/>
  <c r="F8" i="5"/>
  <c r="F9" i="5"/>
  <c r="F10" i="5"/>
  <c r="F11" i="5"/>
  <c r="F12" i="5"/>
  <c r="F13" i="5"/>
  <c r="F14" i="5"/>
  <c r="F15" i="5"/>
  <c r="E19" i="5"/>
  <c r="E20" i="5"/>
  <c r="E21" i="5"/>
  <c r="E22" i="5"/>
</calcChain>
</file>

<file path=xl/sharedStrings.xml><?xml version="1.0" encoding="utf-8"?>
<sst xmlns="http://schemas.openxmlformats.org/spreadsheetml/2006/main" count="441" uniqueCount="257">
  <si>
    <t xml:space="preserve">     E = [60954/(T+116)]-68,937</t>
  </si>
  <si>
    <t xml:space="preserve">     </t>
  </si>
  <si>
    <t>pK2</t>
  </si>
  <si>
    <t>pKw</t>
  </si>
  <si>
    <t>I (g-mol/l)</t>
  </si>
  <si>
    <t>f (CE)</t>
  </si>
  <si>
    <t>E</t>
  </si>
  <si>
    <t>f (E y T)</t>
  </si>
  <si>
    <t>f (A e I)</t>
  </si>
  <si>
    <t>pfm</t>
  </si>
  <si>
    <t>RSI</t>
  </si>
  <si>
    <t>1,465 x Log [Alk] + 4,54</t>
  </si>
  <si>
    <t>PSI</t>
  </si>
  <si>
    <t>mg/L</t>
  </si>
  <si>
    <t>meq/L</t>
  </si>
  <si>
    <r>
      <t>mg CaCO</t>
    </r>
    <r>
      <rPr>
        <vertAlign val="subscript"/>
        <sz val="9"/>
        <rFont val="Comic Sans MS"/>
        <family val="4"/>
      </rPr>
      <t>3</t>
    </r>
    <r>
      <rPr>
        <sz val="9"/>
        <rFont val="Comic Sans MS"/>
        <family val="4"/>
      </rPr>
      <t>/l</t>
    </r>
  </si>
  <si>
    <r>
      <t>mg Ca</t>
    </r>
    <r>
      <rPr>
        <vertAlign val="superscript"/>
        <sz val="9"/>
        <rFont val="Comic Sans MS"/>
        <family val="4"/>
      </rPr>
      <t>+2</t>
    </r>
    <r>
      <rPr>
        <sz val="9"/>
        <rFont val="Comic Sans MS"/>
        <family val="4"/>
      </rPr>
      <t>/L</t>
    </r>
  </si>
  <si>
    <r>
      <t>mg HCO</t>
    </r>
    <r>
      <rPr>
        <vertAlign val="subscript"/>
        <sz val="9"/>
        <rFont val="Comic Sans MS"/>
        <family val="4"/>
      </rPr>
      <t>3</t>
    </r>
    <r>
      <rPr>
        <vertAlign val="superscript"/>
        <sz val="9"/>
        <rFont val="Comic Sans MS"/>
        <family val="4"/>
      </rPr>
      <t>-</t>
    </r>
    <r>
      <rPr>
        <sz val="9"/>
        <rFont val="Comic Sans MS"/>
        <family val="4"/>
      </rPr>
      <t>/L</t>
    </r>
  </si>
  <si>
    <r>
      <t>mgCO</t>
    </r>
    <r>
      <rPr>
        <vertAlign val="subscript"/>
        <sz val="9"/>
        <rFont val="Comic Sans MS"/>
        <family val="4"/>
      </rPr>
      <t>3</t>
    </r>
    <r>
      <rPr>
        <vertAlign val="superscript"/>
        <sz val="9"/>
        <rFont val="Comic Sans MS"/>
        <family val="4"/>
      </rPr>
      <t>2-</t>
    </r>
    <r>
      <rPr>
        <sz val="9"/>
        <rFont val="Comic Sans MS"/>
        <family val="4"/>
      </rPr>
      <t>/L</t>
    </r>
  </si>
  <si>
    <t>pH</t>
  </si>
  <si>
    <t>ºC</t>
  </si>
  <si>
    <t>A = 1/10(log[TDS]-1)</t>
  </si>
  <si>
    <t>B = -13,12log[T(ºC)+273]+34,55</t>
  </si>
  <si>
    <t>mg/l</t>
  </si>
  <si>
    <t>Alk</t>
  </si>
  <si>
    <t>A</t>
  </si>
  <si>
    <t>B</t>
  </si>
  <si>
    <t>C</t>
  </si>
  <si>
    <t>D</t>
  </si>
  <si>
    <t>TDS</t>
  </si>
  <si>
    <t>Ca</t>
  </si>
  <si>
    <t>mg CaCO3/l</t>
  </si>
  <si>
    <t>f (TDS)</t>
  </si>
  <si>
    <t>f (T)</t>
  </si>
  <si>
    <t>f (Ca)</t>
  </si>
  <si>
    <t>(9.3+A+B)-(C+D)</t>
  </si>
  <si>
    <t>pCa</t>
  </si>
  <si>
    <t>pAlk</t>
  </si>
  <si>
    <t>g-mol/L</t>
  </si>
  <si>
    <t>RD 140/2003 ±0,5</t>
  </si>
  <si>
    <t>LSI</t>
  </si>
  <si>
    <r>
      <t>Cl</t>
    </r>
    <r>
      <rPr>
        <vertAlign val="superscript"/>
        <sz val="10"/>
        <rFont val="Comic Sans MS"/>
      </rPr>
      <t>-</t>
    </r>
  </si>
  <si>
    <r>
      <t>SO</t>
    </r>
    <r>
      <rPr>
        <vertAlign val="subscript"/>
        <sz val="10"/>
        <rFont val="Comic Sans MS"/>
      </rPr>
      <t>4</t>
    </r>
    <r>
      <rPr>
        <vertAlign val="superscript"/>
        <sz val="10"/>
        <rFont val="Comic Sans MS"/>
      </rPr>
      <t>2-</t>
    </r>
  </si>
  <si>
    <r>
      <t>HCO</t>
    </r>
    <r>
      <rPr>
        <vertAlign val="subscript"/>
        <sz val="10"/>
        <rFont val="Comic Sans MS"/>
      </rPr>
      <t>3</t>
    </r>
    <r>
      <rPr>
        <vertAlign val="superscript"/>
        <sz val="10"/>
        <rFont val="Comic Sans MS"/>
      </rPr>
      <t>-</t>
    </r>
  </si>
  <si>
    <r>
      <t>CO</t>
    </r>
    <r>
      <rPr>
        <vertAlign val="subscript"/>
        <sz val="10"/>
        <rFont val="Comic Sans MS"/>
      </rPr>
      <t>3</t>
    </r>
    <r>
      <rPr>
        <vertAlign val="superscript"/>
        <sz val="10"/>
        <rFont val="Comic Sans MS"/>
      </rPr>
      <t>2-</t>
    </r>
  </si>
  <si>
    <r>
      <t>pHsat)</t>
    </r>
    <r>
      <rPr>
        <vertAlign val="subscript"/>
        <sz val="10"/>
        <rFont val="Comic Sans MS"/>
      </rPr>
      <t>LSI</t>
    </r>
  </si>
  <si>
    <r>
      <t>Ca</t>
    </r>
    <r>
      <rPr>
        <b/>
        <vertAlign val="superscript"/>
        <sz val="10"/>
        <rFont val="Comic Sans MS"/>
        <family val="4"/>
      </rPr>
      <t>+2</t>
    </r>
  </si>
  <si>
    <r>
      <t>HCO</t>
    </r>
    <r>
      <rPr>
        <b/>
        <vertAlign val="subscript"/>
        <sz val="10"/>
        <rFont val="Comic Sans MS"/>
        <family val="4"/>
      </rPr>
      <t>3</t>
    </r>
    <r>
      <rPr>
        <b/>
        <vertAlign val="superscript"/>
        <sz val="10"/>
        <rFont val="Comic Sans MS"/>
        <family val="4"/>
      </rPr>
      <t>-</t>
    </r>
  </si>
  <si>
    <r>
      <t>CO</t>
    </r>
    <r>
      <rPr>
        <b/>
        <vertAlign val="subscript"/>
        <sz val="10"/>
        <rFont val="Comic Sans MS"/>
        <family val="4"/>
      </rPr>
      <t>3</t>
    </r>
    <r>
      <rPr>
        <b/>
        <vertAlign val="superscript"/>
        <sz val="10"/>
        <rFont val="Comic Sans MS"/>
        <family val="4"/>
      </rPr>
      <t>2-</t>
    </r>
  </si>
  <si>
    <r>
      <t>pH</t>
    </r>
    <r>
      <rPr>
        <vertAlign val="subscript"/>
        <sz val="10"/>
        <rFont val="Comic Sans MS"/>
      </rPr>
      <t>sat</t>
    </r>
    <r>
      <rPr>
        <sz val="10"/>
        <rFont val="Comic Sans MS"/>
        <family val="4"/>
      </rPr>
      <t>= (9,3 + A + B) - ( C + D )</t>
    </r>
  </si>
  <si>
    <r>
      <t>C = log[Ca(mgCaCO</t>
    </r>
    <r>
      <rPr>
        <vertAlign val="subscript"/>
        <sz val="10"/>
        <rFont val="Comic Sans MS"/>
      </rPr>
      <t>3</t>
    </r>
    <r>
      <rPr>
        <sz val="10"/>
        <rFont val="Comic Sans MS"/>
        <family val="4"/>
      </rPr>
      <t>/l)]-0,4</t>
    </r>
  </si>
  <si>
    <r>
      <t>D= log AlK(mg CaCO</t>
    </r>
    <r>
      <rPr>
        <vertAlign val="subscript"/>
        <sz val="10"/>
        <rFont val="Comic Sans MS"/>
      </rPr>
      <t>3</t>
    </r>
    <r>
      <rPr>
        <sz val="10"/>
        <rFont val="Comic Sans MS"/>
        <family val="4"/>
      </rPr>
      <t>/l)</t>
    </r>
  </si>
  <si>
    <r>
      <t>pH - pHsat</t>
    </r>
    <r>
      <rPr>
        <vertAlign val="subscript"/>
        <sz val="10"/>
        <rFont val="Comic Sans MS"/>
      </rPr>
      <t>LSI</t>
    </r>
  </si>
  <si>
    <r>
      <t>2pHsat</t>
    </r>
    <r>
      <rPr>
        <vertAlign val="subscript"/>
        <sz val="9"/>
        <rFont val="Comic Sans MS"/>
        <family val="4"/>
      </rPr>
      <t xml:space="preserve">LSI </t>
    </r>
    <r>
      <rPr>
        <sz val="9"/>
        <rFont val="Comic Sans MS"/>
        <family val="4"/>
      </rPr>
      <t>-pH</t>
    </r>
  </si>
  <si>
    <r>
      <t>pH</t>
    </r>
    <r>
      <rPr>
        <vertAlign val="subscript"/>
        <sz val="10"/>
        <rFont val="Comic Sans MS"/>
      </rPr>
      <t>EQ(Puckorius)</t>
    </r>
  </si>
  <si>
    <r>
      <t>Cl</t>
    </r>
    <r>
      <rPr>
        <vertAlign val="superscript"/>
        <sz val="10"/>
        <rFont val="Comic Sans MS"/>
      </rPr>
      <t>-</t>
    </r>
  </si>
  <si>
    <r>
      <t>SO</t>
    </r>
    <r>
      <rPr>
        <vertAlign val="subscript"/>
        <sz val="10"/>
        <rFont val="Comic Sans MS"/>
      </rPr>
      <t>4</t>
    </r>
    <r>
      <rPr>
        <vertAlign val="superscript"/>
        <sz val="10"/>
        <rFont val="Comic Sans MS"/>
      </rPr>
      <t>2-</t>
    </r>
  </si>
  <si>
    <r>
      <t>HCO</t>
    </r>
    <r>
      <rPr>
        <vertAlign val="subscript"/>
        <sz val="10"/>
        <rFont val="Comic Sans MS"/>
      </rPr>
      <t>3</t>
    </r>
    <r>
      <rPr>
        <vertAlign val="superscript"/>
        <sz val="10"/>
        <rFont val="Comic Sans MS"/>
      </rPr>
      <t>-</t>
    </r>
  </si>
  <si>
    <r>
      <t>CO</t>
    </r>
    <r>
      <rPr>
        <vertAlign val="subscript"/>
        <sz val="10"/>
        <rFont val="Comic Sans MS"/>
      </rPr>
      <t>3</t>
    </r>
    <r>
      <rPr>
        <vertAlign val="superscript"/>
        <sz val="10"/>
        <rFont val="Comic Sans MS"/>
      </rPr>
      <t>2-</t>
    </r>
  </si>
  <si>
    <r>
      <t>pHs</t>
    </r>
    <r>
      <rPr>
        <vertAlign val="subscript"/>
        <sz val="10"/>
        <rFont val="Comic Sans MS"/>
      </rPr>
      <t>LSI</t>
    </r>
  </si>
  <si>
    <t>24,6 - 41</t>
  </si>
  <si>
    <t>41 - 98,4</t>
  </si>
  <si>
    <t>98,4 - 147,6</t>
  </si>
  <si>
    <r>
      <t>meq Ca</t>
    </r>
    <r>
      <rPr>
        <vertAlign val="superscript"/>
        <sz val="9"/>
        <rFont val="Comic Sans MS"/>
        <family val="4"/>
      </rPr>
      <t>+2</t>
    </r>
    <r>
      <rPr>
        <sz val="9"/>
        <rFont val="Comic Sans MS"/>
        <family val="4"/>
      </rPr>
      <t>/L</t>
    </r>
  </si>
  <si>
    <r>
      <t>meq Mg</t>
    </r>
    <r>
      <rPr>
        <vertAlign val="superscript"/>
        <sz val="9"/>
        <rFont val="Comic Sans MS"/>
        <family val="4"/>
      </rPr>
      <t>+2</t>
    </r>
    <r>
      <rPr>
        <sz val="9"/>
        <rFont val="Comic Sans MS"/>
        <family val="4"/>
      </rPr>
      <t>/L</t>
    </r>
  </si>
  <si>
    <r>
      <t>mg CaCO</t>
    </r>
    <r>
      <rPr>
        <vertAlign val="subscript"/>
        <sz val="9"/>
        <rFont val="Comic Sans MS"/>
        <family val="4"/>
      </rPr>
      <t>3</t>
    </r>
    <r>
      <rPr>
        <sz val="9"/>
        <rFont val="Comic Sans MS"/>
        <family val="4"/>
      </rPr>
      <t>/L</t>
    </r>
  </si>
  <si>
    <t>0 - 50</t>
  </si>
  <si>
    <t>50 - 150</t>
  </si>
  <si>
    <t>150 - 300</t>
  </si>
  <si>
    <t>f (Alk)</t>
  </si>
  <si>
    <r>
      <t>mg Mg</t>
    </r>
    <r>
      <rPr>
        <vertAlign val="superscript"/>
        <sz val="9"/>
        <rFont val="Comic Sans MS"/>
        <family val="4"/>
      </rPr>
      <t>+2</t>
    </r>
    <r>
      <rPr>
        <sz val="9"/>
        <rFont val="Comic Sans MS"/>
        <family val="4"/>
      </rPr>
      <t>/L</t>
    </r>
  </si>
  <si>
    <t>f (ALK)</t>
  </si>
  <si>
    <r>
      <t>Fuente:</t>
    </r>
    <r>
      <rPr>
        <sz val="8"/>
        <rFont val="Comic Sans MS"/>
        <family val="4"/>
      </rPr>
      <t xml:space="preserve"> W. F. Langelier, The analytical control of anti-corrosion water treatment, Journal of the American Water Works Association, V28 #10, pp 1500-1521, 1936. W. F. Langelier, Chemical equilibria in water treatment, Journal of the American Water Works Association, V38 #2, pp 169-178, 1946.</t>
    </r>
  </si>
  <si>
    <r>
      <t xml:space="preserve">Fuente: </t>
    </r>
    <r>
      <rPr>
        <sz val="8"/>
        <rFont val="Comic Sans MS"/>
        <family val="4"/>
      </rPr>
      <t>2330-B  Standard Methods for the Examination of Water and Wastewater</t>
    </r>
  </si>
  <si>
    <r>
      <t>Fuente:</t>
    </r>
    <r>
      <rPr>
        <sz val="8"/>
        <rFont val="Comic Sans MS"/>
        <family val="4"/>
      </rPr>
      <t xml:space="preserve"> J. W. Ryznar, A new index for determining amount of scale formed in water, Journal of the American Water Works Association, V36 #2, pp 472-486, 1949.</t>
    </r>
  </si>
  <si>
    <r>
      <t>Fuente:</t>
    </r>
    <r>
      <rPr>
        <sz val="8"/>
        <rFont val="Comic Sans MS"/>
        <family val="4"/>
      </rPr>
      <t xml:space="preserve"> T.E., LARSON &amp; R.V., SKOLD, Laboratory Studies Relating Mineral Quality of Water to Corrosion of Steel and Cast Iron (1958) Illinois State Water Survey, Champaign, IL pp. 43-46: ill. ISWS C-71</t>
    </r>
  </si>
  <si>
    <r>
      <t xml:space="preserve">Fuente: </t>
    </r>
    <r>
      <rPr>
        <sz val="8"/>
        <rFont val="Comic Sans MS"/>
        <family val="4"/>
      </rPr>
      <t>R. Puckorius and J. M. Brooke, A new practical index for calcium carbonate scale prediction in cooling systems, Corrosion, pp 280-284, April 1991, P. R. Puckorius and G. R. Loretitsch, Cooling water scale and scaling indices: what they mean - how to use them effectively - how they can cut treatment costs, Paper IWC-47, International Water Conference, Pittsburgh, PA, 1999.</t>
    </r>
  </si>
  <si>
    <r>
      <t>mg CO</t>
    </r>
    <r>
      <rPr>
        <vertAlign val="subscript"/>
        <sz val="9"/>
        <rFont val="Comic Sans MS"/>
        <family val="4"/>
      </rPr>
      <t>3</t>
    </r>
    <r>
      <rPr>
        <vertAlign val="superscript"/>
        <sz val="9"/>
        <rFont val="Comic Sans MS"/>
        <family val="4"/>
      </rPr>
      <t>2-</t>
    </r>
    <r>
      <rPr>
        <sz val="9"/>
        <rFont val="Comic Sans MS"/>
        <family val="4"/>
      </rPr>
      <t>/L</t>
    </r>
  </si>
  <si>
    <r>
      <t>&gt;</t>
    </r>
    <r>
      <rPr>
        <sz val="9"/>
        <rFont val="Comic Sans MS"/>
        <family val="4"/>
      </rPr>
      <t xml:space="preserve"> 300</t>
    </r>
  </si>
  <si>
    <r>
      <t xml:space="preserve">&lt; </t>
    </r>
    <r>
      <rPr>
        <sz val="9"/>
        <rFont val="Comic Sans MS"/>
        <family val="4"/>
      </rPr>
      <t>12,3</t>
    </r>
  </si>
  <si>
    <r>
      <t>&gt;</t>
    </r>
    <r>
      <rPr>
        <sz val="9"/>
        <rFont val="Comic Sans MS"/>
        <family val="4"/>
      </rPr>
      <t xml:space="preserve"> 147,6</t>
    </r>
  </si>
  <si>
    <r>
      <t>mg Ca</t>
    </r>
    <r>
      <rPr>
        <vertAlign val="superscript"/>
        <sz val="10"/>
        <rFont val="Comic Sans MS"/>
      </rPr>
      <t>+2</t>
    </r>
    <r>
      <rPr>
        <sz val="10"/>
        <rFont val="Comic Sans MS"/>
        <family val="4"/>
      </rPr>
      <t>/L</t>
    </r>
  </si>
  <si>
    <r>
      <t>mg HCO</t>
    </r>
    <r>
      <rPr>
        <vertAlign val="subscript"/>
        <sz val="10"/>
        <rFont val="Comic Sans MS"/>
      </rPr>
      <t>3</t>
    </r>
    <r>
      <rPr>
        <vertAlign val="superscript"/>
        <sz val="10"/>
        <rFont val="Comic Sans MS"/>
      </rPr>
      <t>-</t>
    </r>
    <r>
      <rPr>
        <sz val="10"/>
        <rFont val="Comic Sans MS"/>
        <family val="4"/>
      </rPr>
      <t>/L</t>
    </r>
  </si>
  <si>
    <r>
      <t>mgCO</t>
    </r>
    <r>
      <rPr>
        <vertAlign val="subscript"/>
        <sz val="10"/>
        <rFont val="Comic Sans MS"/>
      </rPr>
      <t>3</t>
    </r>
    <r>
      <rPr>
        <vertAlign val="superscript"/>
        <sz val="10"/>
        <rFont val="Comic Sans MS"/>
      </rPr>
      <t>2-</t>
    </r>
    <r>
      <rPr>
        <sz val="10"/>
        <rFont val="Comic Sans MS"/>
        <family val="4"/>
      </rPr>
      <t>/L</t>
    </r>
  </si>
  <si>
    <r>
      <t xml:space="preserve"> Ca</t>
    </r>
    <r>
      <rPr>
        <b/>
        <vertAlign val="superscript"/>
        <sz val="10"/>
        <rFont val="Comic Sans MS"/>
        <family val="4"/>
      </rPr>
      <t>+2</t>
    </r>
  </si>
  <si>
    <r>
      <t>pCa</t>
    </r>
    <r>
      <rPr>
        <b/>
        <vertAlign val="superscript"/>
        <sz val="10"/>
        <rFont val="Comic Sans MS"/>
        <family val="4"/>
      </rPr>
      <t>+2</t>
    </r>
  </si>
  <si>
    <r>
      <t>mg CaCO</t>
    </r>
    <r>
      <rPr>
        <vertAlign val="subscript"/>
        <sz val="10"/>
        <rFont val="Comic Sans MS"/>
      </rPr>
      <t>3</t>
    </r>
    <r>
      <rPr>
        <sz val="10"/>
        <rFont val="Comic Sans MS"/>
        <family val="4"/>
      </rPr>
      <t>/l</t>
    </r>
  </si>
  <si>
    <r>
      <t>pK</t>
    </r>
    <r>
      <rPr>
        <vertAlign val="subscript"/>
        <sz val="10"/>
        <rFont val="Comic Sans MS"/>
      </rPr>
      <t>SC</t>
    </r>
  </si>
  <si>
    <r>
      <t>pf</t>
    </r>
    <r>
      <rPr>
        <vertAlign val="subscript"/>
        <sz val="10"/>
        <rFont val="Comic Sans MS"/>
      </rPr>
      <t>m</t>
    </r>
  </si>
  <si>
    <r>
      <t xml:space="preserve">     pK</t>
    </r>
    <r>
      <rPr>
        <vertAlign val="subscript"/>
        <sz val="10"/>
        <rFont val="Comic Sans MS"/>
      </rPr>
      <t>2</t>
    </r>
    <r>
      <rPr>
        <sz val="10"/>
        <rFont val="Comic Sans MS"/>
        <family val="4"/>
      </rPr>
      <t xml:space="preserve"> = 107,8871+0,03252849T-5151,79/T-38,92561 log</t>
    </r>
    <r>
      <rPr>
        <vertAlign val="subscript"/>
        <sz val="10"/>
        <rFont val="Comic Sans MS"/>
      </rPr>
      <t>10</t>
    </r>
    <r>
      <rPr>
        <sz val="10"/>
        <rFont val="Comic Sans MS"/>
        <family val="4"/>
      </rPr>
      <t>T+563713,9/T</t>
    </r>
    <r>
      <rPr>
        <vertAlign val="superscript"/>
        <sz val="10"/>
        <rFont val="Comic Sans MS"/>
      </rPr>
      <t>2</t>
    </r>
    <r>
      <rPr>
        <sz val="10"/>
        <rFont val="Comic Sans MS"/>
        <family val="4"/>
      </rPr>
      <t>, para un rango de temperatura de 273-373 K</t>
    </r>
  </si>
  <si>
    <r>
      <t xml:space="preserve">     A = 1,82 x 10</t>
    </r>
    <r>
      <rPr>
        <vertAlign val="superscript"/>
        <sz val="10"/>
        <rFont val="Comic Sans MS"/>
      </rPr>
      <t>6</t>
    </r>
    <r>
      <rPr>
        <sz val="10"/>
        <rFont val="Comic Sans MS"/>
        <family val="4"/>
      </rPr>
      <t xml:space="preserve"> (E·T)</t>
    </r>
    <r>
      <rPr>
        <vertAlign val="superscript"/>
        <sz val="10"/>
        <rFont val="Comic Sans MS"/>
      </rPr>
      <t>-1,5</t>
    </r>
  </si>
  <si>
    <r>
      <t>mgCO</t>
    </r>
    <r>
      <rPr>
        <vertAlign val="subscript"/>
        <sz val="10"/>
        <rFont val="Comic Sans MS"/>
      </rPr>
      <t>3</t>
    </r>
    <r>
      <rPr>
        <vertAlign val="superscript"/>
        <sz val="10"/>
        <rFont val="Comic Sans MS"/>
      </rPr>
      <t>=</t>
    </r>
    <r>
      <rPr>
        <sz val="10"/>
        <rFont val="Comic Sans MS"/>
        <family val="4"/>
      </rPr>
      <t>/L</t>
    </r>
  </si>
  <si>
    <r>
      <t>2pHsat</t>
    </r>
    <r>
      <rPr>
        <vertAlign val="subscript"/>
        <sz val="10"/>
        <rFont val="Comic Sans MS"/>
      </rPr>
      <t xml:space="preserve">LSI </t>
    </r>
    <r>
      <rPr>
        <sz val="10"/>
        <rFont val="Comic Sans MS"/>
        <family val="4"/>
      </rPr>
      <t>-pH</t>
    </r>
  </si>
  <si>
    <r>
      <t>mg CaCO</t>
    </r>
    <r>
      <rPr>
        <vertAlign val="subscript"/>
        <sz val="10"/>
        <rFont val="Comic Sans MS"/>
      </rPr>
      <t>3</t>
    </r>
    <r>
      <rPr>
        <sz val="10"/>
        <rFont val="Comic Sans MS"/>
        <family val="4"/>
      </rPr>
      <t>/L</t>
    </r>
  </si>
  <si>
    <r>
      <t>pHs</t>
    </r>
    <r>
      <rPr>
        <vertAlign val="subscript"/>
        <sz val="10"/>
        <rFont val="Comic Sans MS"/>
      </rPr>
      <t>LSI</t>
    </r>
  </si>
  <si>
    <r>
      <t>pH</t>
    </r>
    <r>
      <rPr>
        <vertAlign val="subscript"/>
        <sz val="10"/>
        <rFont val="Comic Sans MS"/>
      </rPr>
      <t>EQ(Puckorius)</t>
    </r>
  </si>
  <si>
    <t>µS/cm a 25ºC</t>
  </si>
  <si>
    <t>B = -13,12log[T(ºC)+273,2]+34,55</t>
  </si>
  <si>
    <t>(mg CaCO3/L)</t>
  </si>
  <si>
    <r>
      <t>2(pHsat)</t>
    </r>
    <r>
      <rPr>
        <vertAlign val="subscript"/>
        <sz val="9"/>
        <rFont val="Comic Sans MS"/>
        <family val="4"/>
      </rPr>
      <t xml:space="preserve">LSI </t>
    </r>
    <r>
      <rPr>
        <sz val="9"/>
        <rFont val="Comic Sans MS"/>
        <family val="4"/>
      </rPr>
      <t>- pH</t>
    </r>
    <r>
      <rPr>
        <vertAlign val="subscript"/>
        <sz val="9"/>
        <rFont val="Comic Sans MS"/>
        <family val="4"/>
      </rPr>
      <t>EQ(Puckorius)</t>
    </r>
  </si>
  <si>
    <t>RD 140/2003 ± 0,5</t>
  </si>
  <si>
    <t>LaI</t>
  </si>
  <si>
    <t>Larson (LaI)</t>
  </si>
  <si>
    <r>
      <t>LaI = ([Cl</t>
    </r>
    <r>
      <rPr>
        <vertAlign val="superscript"/>
        <sz val="10"/>
        <rFont val="Comic Sans MS"/>
      </rPr>
      <t>-</t>
    </r>
    <r>
      <rPr>
        <sz val="10"/>
        <rFont val="Comic Sans MS"/>
        <family val="4"/>
      </rPr>
      <t>] + [SO</t>
    </r>
    <r>
      <rPr>
        <vertAlign val="subscript"/>
        <sz val="10"/>
        <rFont val="Comic Sans MS"/>
      </rPr>
      <t>4</t>
    </r>
    <r>
      <rPr>
        <vertAlign val="superscript"/>
        <sz val="10"/>
        <rFont val="Comic Sans MS"/>
      </rPr>
      <t>2-</t>
    </r>
    <r>
      <rPr>
        <sz val="10"/>
        <rFont val="Comic Sans MS"/>
        <family val="4"/>
      </rPr>
      <t>])/([HCO</t>
    </r>
    <r>
      <rPr>
        <vertAlign val="subscript"/>
        <sz val="10"/>
        <rFont val="Comic Sans MS"/>
      </rPr>
      <t>3</t>
    </r>
    <r>
      <rPr>
        <vertAlign val="superscript"/>
        <sz val="10"/>
        <rFont val="Comic Sans MS"/>
      </rPr>
      <t>-</t>
    </r>
    <r>
      <rPr>
        <sz val="10"/>
        <rFont val="Comic Sans MS"/>
        <family val="4"/>
      </rPr>
      <t>] + [CO</t>
    </r>
    <r>
      <rPr>
        <vertAlign val="subscript"/>
        <sz val="10"/>
        <rFont val="Comic Sans MS"/>
      </rPr>
      <t>3</t>
    </r>
    <r>
      <rPr>
        <vertAlign val="superscript"/>
        <sz val="10"/>
        <rFont val="Comic Sans MS"/>
      </rPr>
      <t>2-</t>
    </r>
    <r>
      <rPr>
        <sz val="10"/>
        <rFont val="Comic Sans MS"/>
        <family val="4"/>
      </rPr>
      <t>])</t>
    </r>
  </si>
  <si>
    <r>
      <t>LaI = ([Cl</t>
    </r>
    <r>
      <rPr>
        <vertAlign val="superscript"/>
        <sz val="8"/>
        <rFont val="Comic Sans MS"/>
        <family val="4"/>
      </rPr>
      <t>-</t>
    </r>
    <r>
      <rPr>
        <sz val="8"/>
        <rFont val="Comic Sans MS"/>
        <family val="4"/>
      </rPr>
      <t>]+[SO</t>
    </r>
    <r>
      <rPr>
        <vertAlign val="subscript"/>
        <sz val="8"/>
        <rFont val="Comic Sans MS"/>
        <family val="4"/>
      </rPr>
      <t>4</t>
    </r>
    <r>
      <rPr>
        <vertAlign val="superscript"/>
        <sz val="8"/>
        <rFont val="Comic Sans MS"/>
        <family val="4"/>
      </rPr>
      <t>2-</t>
    </r>
    <r>
      <rPr>
        <sz val="8"/>
        <rFont val="Comic Sans MS"/>
        <family val="4"/>
      </rPr>
      <t>])/([HCO</t>
    </r>
    <r>
      <rPr>
        <vertAlign val="subscript"/>
        <sz val="8"/>
        <rFont val="Comic Sans MS"/>
        <family val="4"/>
      </rPr>
      <t>3</t>
    </r>
    <r>
      <rPr>
        <vertAlign val="superscript"/>
        <sz val="8"/>
        <rFont val="Comic Sans MS"/>
        <family val="4"/>
      </rPr>
      <t>-</t>
    </r>
    <r>
      <rPr>
        <sz val="8"/>
        <rFont val="Comic Sans MS"/>
        <family val="4"/>
      </rPr>
      <t>]+[CO</t>
    </r>
    <r>
      <rPr>
        <vertAlign val="subscript"/>
        <sz val="8"/>
        <rFont val="Comic Sans MS"/>
        <family val="4"/>
      </rPr>
      <t>3</t>
    </r>
    <r>
      <rPr>
        <vertAlign val="superscript"/>
        <sz val="8"/>
        <rFont val="Comic Sans MS"/>
        <family val="4"/>
      </rPr>
      <t>2-</t>
    </r>
    <r>
      <rPr>
        <sz val="8"/>
        <rFont val="Comic Sans MS"/>
        <family val="4"/>
      </rPr>
      <t>])</t>
    </r>
  </si>
  <si>
    <t>Centro Canario del Agua</t>
  </si>
  <si>
    <r>
      <t>pK</t>
    </r>
    <r>
      <rPr>
        <vertAlign val="subscript"/>
        <sz val="10"/>
        <rFont val="Comic Sans MS"/>
      </rPr>
      <t>2</t>
    </r>
  </si>
  <si>
    <r>
      <t>pK</t>
    </r>
    <r>
      <rPr>
        <vertAlign val="subscript"/>
        <sz val="10"/>
        <rFont val="Comic Sans MS"/>
      </rPr>
      <t>w</t>
    </r>
  </si>
  <si>
    <r>
      <t>pK</t>
    </r>
    <r>
      <rPr>
        <vertAlign val="subscript"/>
        <sz val="9"/>
        <rFont val="Comic Sans MS"/>
        <family val="4"/>
      </rPr>
      <t>2</t>
    </r>
    <r>
      <rPr>
        <sz val="9"/>
        <rFont val="Comic Sans MS"/>
        <family val="4"/>
      </rPr>
      <t>-pKsc+pCa+pAlk+5pfm</t>
    </r>
  </si>
  <si>
    <r>
      <t>PSI = 2(pHsat)</t>
    </r>
    <r>
      <rPr>
        <vertAlign val="subscript"/>
        <sz val="10"/>
        <rFont val="Comic Sans MS"/>
      </rPr>
      <t>LSI</t>
    </r>
    <r>
      <rPr>
        <sz val="10"/>
        <rFont val="Comic Sans MS"/>
        <family val="4"/>
      </rPr>
      <t xml:space="preserve"> - pHeq</t>
    </r>
    <r>
      <rPr>
        <vertAlign val="subscript"/>
        <sz val="10"/>
        <rFont val="Comic Sans MS"/>
      </rPr>
      <t>(Puckorius)</t>
    </r>
  </si>
  <si>
    <t xml:space="preserve"> </t>
  </si>
  <si>
    <t xml:space="preserve">   </t>
  </si>
  <si>
    <r>
      <t>pK</t>
    </r>
    <r>
      <rPr>
        <vertAlign val="subscript"/>
        <sz val="10"/>
        <rFont val="Comic Sans MS"/>
      </rPr>
      <t>2</t>
    </r>
    <r>
      <rPr>
        <sz val="10"/>
        <rFont val="Comic Sans MS"/>
        <family val="4"/>
      </rPr>
      <t>-pK</t>
    </r>
    <r>
      <rPr>
        <vertAlign val="subscript"/>
        <sz val="10"/>
        <rFont val="Comic Sans MS"/>
      </rPr>
      <t>SC</t>
    </r>
    <r>
      <rPr>
        <sz val="10"/>
        <rFont val="Comic Sans MS"/>
        <family val="4"/>
      </rPr>
      <t xml:space="preserve"> + pCa+pAlk+5pfm</t>
    </r>
  </si>
  <si>
    <r>
      <t>pHsat</t>
    </r>
    <r>
      <rPr>
        <vertAlign val="subscript"/>
        <sz val="10"/>
        <rFont val="Comic Sans MS"/>
      </rPr>
      <t>IS</t>
    </r>
    <r>
      <rPr>
        <sz val="10"/>
        <rFont val="Comic Sans MS"/>
        <family val="4"/>
      </rPr>
      <t xml:space="preserve"> = pK</t>
    </r>
    <r>
      <rPr>
        <vertAlign val="subscript"/>
        <sz val="10"/>
        <rFont val="Comic Sans MS"/>
      </rPr>
      <t>2</t>
    </r>
    <r>
      <rPr>
        <sz val="10"/>
        <rFont val="Comic Sans MS"/>
        <family val="4"/>
      </rPr>
      <t xml:space="preserve"> - pK</t>
    </r>
    <r>
      <rPr>
        <vertAlign val="subscript"/>
        <sz val="10"/>
        <rFont val="Comic Sans MS"/>
      </rPr>
      <t>SC</t>
    </r>
    <r>
      <rPr>
        <sz val="10"/>
        <rFont val="Comic Sans MS"/>
        <family val="4"/>
      </rPr>
      <t xml:space="preserve"> + p[Ca] + p[Alk] + 5pf</t>
    </r>
    <r>
      <rPr>
        <vertAlign val="subscript"/>
        <sz val="10"/>
        <rFont val="Comic Sans MS"/>
      </rPr>
      <t>m</t>
    </r>
  </si>
  <si>
    <t>ENTER DATA MANUALLY IN WORKSHEET CELLS D3 TO D12:</t>
  </si>
  <si>
    <t>EC</t>
  </si>
  <si>
    <t>µS/cm at 25ºC</t>
  </si>
  <si>
    <t>Calcium</t>
  </si>
  <si>
    <t>Bicarbonate</t>
  </si>
  <si>
    <t>Carbonate</t>
  </si>
  <si>
    <t xml:space="preserve">Factor to calculate TDS </t>
  </si>
  <si>
    <t>Chlorides</t>
  </si>
  <si>
    <t>Sulfates</t>
  </si>
  <si>
    <t>Magnesium</t>
  </si>
  <si>
    <t>0,5 permeate</t>
  </si>
  <si>
    <t>0,55 remineralized</t>
  </si>
  <si>
    <t>Hardness, Alkalinity, Langelier Saturation Index, Saturation Index, Ryznar Index, Puckorius Index Calculator</t>
  </si>
  <si>
    <r>
      <t>Authors:</t>
    </r>
    <r>
      <rPr>
        <sz val="10"/>
        <rFont val="Comic Sans MS"/>
        <family val="4"/>
      </rPr>
      <t xml:space="preserve"> E. González, M. I. Parra, M. Hernández</t>
    </r>
  </si>
  <si>
    <t>HARDNESS</t>
  </si>
  <si>
    <t>Parameters on which hardness depends: Ca, Mg</t>
  </si>
  <si>
    <t>Hardness</t>
  </si>
  <si>
    <t>ºfD</t>
  </si>
  <si>
    <t>º dD</t>
  </si>
  <si>
    <t>ºe</t>
  </si>
  <si>
    <t>ALKALINITY (Alk)</t>
  </si>
  <si>
    <t>Classification</t>
  </si>
  <si>
    <t>soft</t>
  </si>
  <si>
    <t>moderately hard</t>
  </si>
  <si>
    <t>hard</t>
  </si>
  <si>
    <t>very hard</t>
  </si>
  <si>
    <t>very low</t>
  </si>
  <si>
    <t>low</t>
  </si>
  <si>
    <t>medium</t>
  </si>
  <si>
    <t>high</t>
  </si>
  <si>
    <t>very high</t>
  </si>
  <si>
    <r>
      <t xml:space="preserve">Source: </t>
    </r>
    <r>
      <rPr>
        <sz val="8"/>
        <rFont val="Comic Sans MS"/>
        <family val="4"/>
      </rPr>
      <t>Standard Methods for the Examination of Water and Wastewater</t>
    </r>
  </si>
  <si>
    <t>LANGELIER SATURATION INDEX, LSI (1936)</t>
  </si>
  <si>
    <t xml:space="preserve">             and it has tendency to corrosion</t>
  </si>
  <si>
    <t>LSI = 0  Water is considered to be neutral</t>
  </si>
  <si>
    <t>SATURATION INDEX, SI</t>
  </si>
  <si>
    <t>g-equiv</t>
  </si>
  <si>
    <t>f (EC)</t>
  </si>
  <si>
    <r>
      <t>pHsat)</t>
    </r>
    <r>
      <rPr>
        <vertAlign val="subscript"/>
        <sz val="10"/>
        <rFont val="Comic Sans MS"/>
      </rPr>
      <t>SI</t>
    </r>
  </si>
  <si>
    <t>SI</t>
  </si>
  <si>
    <r>
      <t>pH-pHsat</t>
    </r>
    <r>
      <rPr>
        <vertAlign val="subscript"/>
        <sz val="9"/>
        <rFont val="Comic Sans MS"/>
        <family val="4"/>
      </rPr>
      <t>SI</t>
    </r>
  </si>
  <si>
    <t>SI = 0   Water is considered to be neutral</t>
  </si>
  <si>
    <t>RYZNAR INDEX, RSI</t>
  </si>
  <si>
    <r>
      <t xml:space="preserve">RSI </t>
    </r>
    <r>
      <rPr>
        <sz val="9"/>
        <rFont val="Arial"/>
      </rPr>
      <t xml:space="preserve">&gt; </t>
    </r>
    <r>
      <rPr>
        <sz val="9"/>
        <rFont val="Comic Sans MS"/>
        <family val="4"/>
      </rPr>
      <t xml:space="preserve">9,0         </t>
    </r>
  </si>
  <si>
    <t xml:space="preserve">7,5 &lt; RSI &lt; 9,0      </t>
  </si>
  <si>
    <t>Heavy corrosion</t>
  </si>
  <si>
    <t xml:space="preserve">7,0 &lt; RSI &lt; 7,5 </t>
  </si>
  <si>
    <t>Corrosion significant</t>
  </si>
  <si>
    <t xml:space="preserve">6,0 &lt; RSI &lt; 7,0 </t>
  </si>
  <si>
    <t xml:space="preserve">5,0 &lt; RSI &lt; 6,0 </t>
  </si>
  <si>
    <t xml:space="preserve">4,0 &lt; RSI &lt; 5,0 </t>
  </si>
  <si>
    <t>LARSON INDEX, LaI</t>
  </si>
  <si>
    <t>PUCKORIUS INDEX, PSI (*)</t>
  </si>
  <si>
    <t>4,5 &lt; PSI &lt; 6,5   Optimal range</t>
  </si>
  <si>
    <t>(*) The PSI index is calculated in a manner similar to the Ryznar stability index. Puckorius uses an equilibrium pH rather than the actual system pH to account for the buffering effects (it is used for continental water)</t>
  </si>
  <si>
    <t>Data (insert data manually on sheet LSI, IS, RSI, PSI, LaI, AlK, TH):</t>
  </si>
  <si>
    <r>
      <rPr>
        <sz val="10"/>
        <rFont val="Arial"/>
      </rPr>
      <t>μ</t>
    </r>
    <r>
      <rPr>
        <sz val="10"/>
        <rFont val="Comic Sans MS"/>
        <family val="4"/>
      </rPr>
      <t>S/cm at 25ºC</t>
    </r>
  </si>
  <si>
    <t>factor to calculate TDS</t>
  </si>
  <si>
    <t>Calculated values:</t>
  </si>
  <si>
    <t>Langelier Saturation Index</t>
  </si>
  <si>
    <t>If LSI &lt; 0, tendency to corrosion</t>
  </si>
  <si>
    <t>If LSI = 0, chemical balance</t>
  </si>
  <si>
    <t>It is defined as:</t>
  </si>
  <si>
    <t>Calculation method:</t>
  </si>
  <si>
    <r>
      <t xml:space="preserve">Source: </t>
    </r>
    <r>
      <rPr>
        <sz val="8"/>
        <rFont val="Comic Sans MS"/>
        <family val="4"/>
      </rPr>
      <t>W. F. Langelier, The analytical control of anti-corrosion water treatment, Journal of the American Water Works Association, V28 #10, pp 1500-1521, 1936. W. F. Langelier, Chemical equilibria in water treatment, Journal of the American Water Works Association, V38 #2, pp 169-178, 1946.</t>
    </r>
  </si>
  <si>
    <r>
      <t xml:space="preserve">Authors: </t>
    </r>
    <r>
      <rPr>
        <sz val="10"/>
        <rFont val="Comic Sans MS"/>
        <family val="4"/>
      </rPr>
      <t>E. González, M. I. Parra, M. Hernández</t>
    </r>
  </si>
  <si>
    <t>Saturation Index (Método 2330-B)</t>
  </si>
  <si>
    <r>
      <t>Saturation Index indicates the precipitation or dissolution tendency of CaCO</t>
    </r>
    <r>
      <rPr>
        <vertAlign val="subscript"/>
        <sz val="10"/>
        <rFont val="Comic Sans MS"/>
      </rPr>
      <t>3</t>
    </r>
    <r>
      <rPr>
        <sz val="10"/>
        <rFont val="Comic Sans MS"/>
        <family val="4"/>
      </rPr>
      <t xml:space="preserve"> in the water.</t>
    </r>
  </si>
  <si>
    <r>
      <t>pHsat</t>
    </r>
    <r>
      <rPr>
        <vertAlign val="subscript"/>
        <sz val="10"/>
        <rFont val="Comic Sans MS"/>
      </rPr>
      <t>SI</t>
    </r>
  </si>
  <si>
    <r>
      <t>pH - pH sat</t>
    </r>
    <r>
      <rPr>
        <vertAlign val="subscript"/>
        <sz val="10"/>
        <rFont val="Comic Sans MS"/>
      </rPr>
      <t>SI</t>
    </r>
  </si>
  <si>
    <r>
      <t>SI &gt; 0   Water is supersaturated with respect to CaCO</t>
    </r>
    <r>
      <rPr>
        <b/>
        <vertAlign val="subscript"/>
        <sz val="9"/>
        <rFont val="Comic Sans MS"/>
      </rPr>
      <t>3</t>
    </r>
    <r>
      <rPr>
        <b/>
        <sz val="9"/>
        <rFont val="Comic Sans MS"/>
        <family val="4"/>
      </rPr>
      <t xml:space="preserve"> </t>
    </r>
  </si>
  <si>
    <r>
      <t>SI = pH - pHsat)</t>
    </r>
    <r>
      <rPr>
        <vertAlign val="subscript"/>
        <sz val="10"/>
        <rFont val="Comic Sans MS"/>
      </rPr>
      <t xml:space="preserve">SI,     </t>
    </r>
    <r>
      <rPr>
        <sz val="10"/>
        <rFont val="Comic Sans MS"/>
        <family val="4"/>
      </rPr>
      <t>where</t>
    </r>
  </si>
  <si>
    <t xml:space="preserve">     pH = the actual pH of water</t>
  </si>
  <si>
    <t>where,</t>
  </si>
  <si>
    <r>
      <t xml:space="preserve">     K</t>
    </r>
    <r>
      <rPr>
        <vertAlign val="subscript"/>
        <sz val="10"/>
        <rFont val="Comic Sans MS"/>
      </rPr>
      <t>2</t>
    </r>
    <r>
      <rPr>
        <sz val="10"/>
        <rFont val="Comic Sans MS"/>
        <family val="4"/>
      </rPr>
      <t xml:space="preserve"> = Second dissociation constant for carbonic acid at water temperature</t>
    </r>
  </si>
  <si>
    <r>
      <t xml:space="preserve">     K</t>
    </r>
    <r>
      <rPr>
        <vertAlign val="subscript"/>
        <sz val="10"/>
        <rFont val="Comic Sans MS"/>
      </rPr>
      <t>SC</t>
    </r>
    <r>
      <rPr>
        <sz val="10"/>
        <rFont val="Comic Sans MS"/>
        <family val="4"/>
      </rPr>
      <t xml:space="preserve"> = Solubility product at water temperature</t>
    </r>
  </si>
  <si>
    <t xml:space="preserve">     Ca = Calcium,  mol-g/L</t>
  </si>
  <si>
    <t xml:space="preserve">     Alk = Alcalinity, equivalents-g/l. </t>
  </si>
  <si>
    <r>
      <t xml:space="preserve">     f</t>
    </r>
    <r>
      <rPr>
        <vertAlign val="subscript"/>
        <sz val="10"/>
        <rFont val="Comic Sans MS"/>
      </rPr>
      <t xml:space="preserve">m </t>
    </r>
    <r>
      <rPr>
        <sz val="10"/>
        <rFont val="Comic Sans MS"/>
        <family val="4"/>
      </rPr>
      <t>= Activity coefficient at water temperature</t>
    </r>
  </si>
  <si>
    <t>Formulas:</t>
  </si>
  <si>
    <r>
      <t xml:space="preserve">     pK</t>
    </r>
    <r>
      <rPr>
        <vertAlign val="subscript"/>
        <sz val="10"/>
        <rFont val="Comic Sans MS"/>
      </rPr>
      <t>SC</t>
    </r>
    <r>
      <rPr>
        <sz val="10"/>
        <rFont val="Comic Sans MS"/>
        <family val="4"/>
      </rPr>
      <t xml:space="preserve"> = 171,9065+0,077993T-2839,319/T-71,595log</t>
    </r>
    <r>
      <rPr>
        <vertAlign val="subscript"/>
        <sz val="10"/>
        <rFont val="Comic Sans MS"/>
      </rPr>
      <t>10</t>
    </r>
    <r>
      <rPr>
        <sz val="10"/>
        <rFont val="Comic Sans MS"/>
        <family val="4"/>
      </rPr>
      <t>T, for temperatures between 273-363 K</t>
    </r>
  </si>
  <si>
    <r>
      <t xml:space="preserve">     pf</t>
    </r>
    <r>
      <rPr>
        <vertAlign val="subscript"/>
        <sz val="10"/>
        <rFont val="Comic Sans MS"/>
      </rPr>
      <t>m</t>
    </r>
    <r>
      <rPr>
        <sz val="10"/>
        <rFont val="Comic Sans MS"/>
        <family val="4"/>
      </rPr>
      <t xml:space="preserve"> = [(AI</t>
    </r>
    <r>
      <rPr>
        <vertAlign val="superscript"/>
        <sz val="10"/>
        <rFont val="Comic Sans MS"/>
      </rPr>
      <t>1/2</t>
    </r>
    <r>
      <rPr>
        <sz val="10"/>
        <rFont val="Comic Sans MS"/>
        <family val="4"/>
      </rPr>
      <t>)/(1+I</t>
    </r>
    <r>
      <rPr>
        <vertAlign val="superscript"/>
        <sz val="10"/>
        <rFont val="Comic Sans MS"/>
      </rPr>
      <t>1/2</t>
    </r>
    <r>
      <rPr>
        <sz val="10"/>
        <rFont val="Comic Sans MS"/>
        <family val="4"/>
      </rPr>
      <t xml:space="preserve">)]-0,3I, for I&lt; 0,5 </t>
    </r>
  </si>
  <si>
    <r>
      <t xml:space="preserve">     I = 1,6 x 10</t>
    </r>
    <r>
      <rPr>
        <vertAlign val="superscript"/>
        <sz val="10"/>
        <rFont val="Comic Sans MS"/>
      </rPr>
      <t xml:space="preserve">-5 </t>
    </r>
    <r>
      <rPr>
        <sz val="10"/>
        <rFont val="Comic Sans MS"/>
        <family val="4"/>
      </rPr>
      <t>x EC</t>
    </r>
  </si>
  <si>
    <t xml:space="preserve">     I= Ionic strenght</t>
  </si>
  <si>
    <t xml:space="preserve">     EC= electrical conductivity, µmhos/cm o µS/cm</t>
  </si>
  <si>
    <t xml:space="preserve">     T= water temperature,  K (ºC + 273,2)</t>
  </si>
  <si>
    <t xml:space="preserve">     E = Dielectric constant</t>
  </si>
  <si>
    <r>
      <t xml:space="preserve">Source: </t>
    </r>
    <r>
      <rPr>
        <sz val="8"/>
        <rFont val="Comic Sans MS"/>
        <family val="4"/>
      </rPr>
      <t>2330-B  Standard Methods for the Examination of Water and Wastewater</t>
    </r>
  </si>
  <si>
    <r>
      <t xml:space="preserve">Authors: </t>
    </r>
    <r>
      <rPr>
        <sz val="10"/>
        <rFont val="Comic Sans MS"/>
        <family val="4"/>
      </rPr>
      <t xml:space="preserve"> E. González, M. I. Parra, M. Hernández</t>
    </r>
  </si>
  <si>
    <t>Ryznar Saturation Index</t>
  </si>
  <si>
    <t>TDS= EC *factor</t>
  </si>
  <si>
    <r>
      <t>pHsat)</t>
    </r>
    <r>
      <rPr>
        <vertAlign val="subscript"/>
        <sz val="10"/>
        <rFont val="Comic Sans MS"/>
      </rPr>
      <t>LSI</t>
    </r>
    <r>
      <rPr>
        <sz val="10"/>
        <rFont val="Comic Sans MS"/>
        <family val="4"/>
      </rPr>
      <t xml:space="preserve"> = saturation pH</t>
    </r>
  </si>
  <si>
    <r>
      <t>Source:</t>
    </r>
    <r>
      <rPr>
        <sz val="8"/>
        <rFont val="Comic Sans MS"/>
        <family val="4"/>
      </rPr>
      <t xml:space="preserve"> J. W. Ryznar, A new index for determining amount of scale formed in water, Journal of the American Water Works Association, V36 #2, pp 472-486, 1949.</t>
    </r>
  </si>
  <si>
    <r>
      <t xml:space="preserve">RSI </t>
    </r>
    <r>
      <rPr>
        <b/>
        <sz val="9"/>
        <rFont val="Arial"/>
      </rPr>
      <t xml:space="preserve">&gt; </t>
    </r>
    <r>
      <rPr>
        <b/>
        <sz val="9"/>
        <rFont val="Comic Sans MS"/>
        <family val="4"/>
      </rPr>
      <t xml:space="preserve">9,0         </t>
    </r>
  </si>
  <si>
    <t>Intolerable corrosion</t>
  </si>
  <si>
    <t>Ryznar Saturation Index gives only an indication about the aggressiveness of the water.  It's a semi-empirical method, so it´s better to use saturation index to ensure reliable results.</t>
  </si>
  <si>
    <t>Data:</t>
  </si>
  <si>
    <t>PSI &gt; 6,5           Water has tendency to corrosion</t>
  </si>
  <si>
    <t>PSI &gt; 6,5           Tendency to corrosion</t>
  </si>
  <si>
    <r>
      <t>pH</t>
    </r>
    <r>
      <rPr>
        <vertAlign val="subscript"/>
        <sz val="10"/>
        <rFont val="Comic Sans MS"/>
      </rPr>
      <t>EQ</t>
    </r>
    <r>
      <rPr>
        <sz val="10"/>
        <rFont val="Comic Sans MS"/>
        <family val="4"/>
      </rPr>
      <t xml:space="preserve"> = 1,465 x Log [Alk] + 4,54</t>
    </r>
  </si>
  <si>
    <r>
      <t xml:space="preserve">Source: </t>
    </r>
    <r>
      <rPr>
        <sz val="8"/>
        <rFont val="Comic Sans MS"/>
        <family val="4"/>
      </rPr>
      <t>R. Puckorius and J. M. Brooke, A new practical index for calcium carbonate scale prediction in cooling systems, Corrosion, pp 280-284, April 1991, P. R. Puckorius and G. R. Loretitsch, Cooling water scale and scaling indices: what they mean - how to use them effectively - how they can cut treatment costs, Paper IWC-47, International Water Conference, Pittsburgh, PA, 1999.</t>
    </r>
  </si>
  <si>
    <t>Puckorius Index (PSI)</t>
  </si>
  <si>
    <t>Larson Index (LaI)</t>
  </si>
  <si>
    <t>chloride</t>
  </si>
  <si>
    <t>sulfate</t>
  </si>
  <si>
    <t>bicarbonate</t>
  </si>
  <si>
    <t>carbonate</t>
  </si>
  <si>
    <t>LaI &gt; 1,2 Heavy corrosion</t>
  </si>
  <si>
    <t>0,8 &lt; LaI &lt; 1,2 Significant corrosion</t>
  </si>
  <si>
    <t>NOTES:</t>
  </si>
  <si>
    <t>concentration as meq/L.</t>
  </si>
  <si>
    <r>
      <t xml:space="preserve">Source: </t>
    </r>
    <r>
      <rPr>
        <sz val="8"/>
        <rFont val="Comic Sans MS"/>
        <family val="4"/>
      </rPr>
      <t>T.E., LARSON &amp; R.V., SKOLD, Laboratory Studies Relating Mineral Quality of Water to Corrosion of Steel and Cast Iron (1958) Illinois State Water Survey, Champaign, IL pp. 43-46: ill. ISWS C-71</t>
    </r>
  </si>
  <si>
    <r>
      <t>SI &lt; 0   Water is undersaturated with respect to CaCO</t>
    </r>
    <r>
      <rPr>
        <b/>
        <vertAlign val="subscript"/>
        <sz val="9"/>
        <rFont val="Comic Sans MS"/>
      </rPr>
      <t xml:space="preserve">3 </t>
    </r>
  </si>
  <si>
    <r>
      <t>0,7 High bicarbonate content ( with HCO</t>
    </r>
    <r>
      <rPr>
        <vertAlign val="subscript"/>
        <sz val="9"/>
        <rFont val="Comic Sans MS"/>
        <family val="4"/>
      </rPr>
      <t>3</t>
    </r>
    <r>
      <rPr>
        <sz val="9"/>
        <rFont val="Comic Sans MS"/>
        <family val="4"/>
      </rPr>
      <t xml:space="preserve"> </t>
    </r>
    <r>
      <rPr>
        <sz val="9"/>
        <rFont val="Arial"/>
      </rPr>
      <t>&gt;</t>
    </r>
    <r>
      <rPr>
        <sz val="9"/>
        <rFont val="Comic Sans MS"/>
        <family val="4"/>
      </rPr>
      <t xml:space="preserve"> 600 mg/L)</t>
    </r>
  </si>
  <si>
    <r>
      <t>Parameters on which LSI depends: pH, CE, Ca, HCO</t>
    </r>
    <r>
      <rPr>
        <vertAlign val="subscript"/>
        <sz val="8"/>
        <rFont val="Comic Sans MS"/>
        <family val="4"/>
      </rPr>
      <t>3</t>
    </r>
    <r>
      <rPr>
        <sz val="8"/>
        <rFont val="Comic Sans MS"/>
        <family val="4"/>
      </rPr>
      <t>, CO</t>
    </r>
    <r>
      <rPr>
        <vertAlign val="subscript"/>
        <sz val="8"/>
        <rFont val="Comic Sans MS"/>
        <family val="4"/>
      </rPr>
      <t>3</t>
    </r>
    <r>
      <rPr>
        <sz val="8"/>
        <rFont val="Comic Sans MS"/>
        <family val="4"/>
      </rPr>
      <t>, factor TDS, T</t>
    </r>
  </si>
  <si>
    <t>Temperature (T)</t>
  </si>
  <si>
    <t xml:space="preserve">             and limescale formation may occur</t>
  </si>
  <si>
    <t>Significant corrosion</t>
  </si>
  <si>
    <t>Little limescale formation or corrosion</t>
  </si>
  <si>
    <t>Light limescale formation</t>
  </si>
  <si>
    <t>Heavy limescale formation</t>
  </si>
  <si>
    <t>LaI &lt; 0,8 Non corrosive water</t>
  </si>
  <si>
    <t>PSI &lt; 4,5           Water has tendency to limescale</t>
  </si>
  <si>
    <t xml:space="preserve">                         formation</t>
  </si>
  <si>
    <t xml:space="preserve">If LSI &gt; 0, tendency for limescale formation </t>
  </si>
  <si>
    <t>Puckorius Index (Practical Scaling Index) uses the equilibrium pH instead of the actual pH of the water to determinate the  aggressiveness of the water or the tendency for limescale formation. In this case it's important the buffering capacity of the water.</t>
  </si>
  <si>
    <t>PSI &lt; 4,5           Tendency for limescale formation</t>
  </si>
  <si>
    <t xml:space="preserve">Larson Index (LaI) is based upon evaluation of in-situ corrosion of mild steel lines transporting Great Lakes waters. It is particularly interesting due to the preponderance of waters of composition similar to the Great Lakes waters and to its usefulness as in indicator of aggressiveness in reviewing the applicability of corrosion inhibition treatment programs that rely on the natural alkalinity and film forming capabilities of a cooling water. </t>
  </si>
  <si>
    <r>
      <t>Parameters on which SI depends: pH, CE, Ca, HCO</t>
    </r>
    <r>
      <rPr>
        <vertAlign val="subscript"/>
        <sz val="8"/>
        <rFont val="Comic Sans MS"/>
        <family val="4"/>
      </rPr>
      <t>3</t>
    </r>
    <r>
      <rPr>
        <sz val="8"/>
        <rFont val="Comic Sans MS"/>
        <family val="4"/>
      </rPr>
      <t>, CO</t>
    </r>
    <r>
      <rPr>
        <vertAlign val="subscript"/>
        <sz val="8"/>
        <rFont val="Comic Sans MS"/>
        <family val="4"/>
      </rPr>
      <t>3</t>
    </r>
    <r>
      <rPr>
        <sz val="8"/>
        <rFont val="Comic Sans MS"/>
        <family val="4"/>
      </rPr>
      <t>, factor TDS, T</t>
    </r>
  </si>
  <si>
    <r>
      <t>Parameters on which RSI depends: pH, CE, Ca, HCO</t>
    </r>
    <r>
      <rPr>
        <vertAlign val="subscript"/>
        <sz val="8"/>
        <rFont val="Comic Sans MS"/>
        <family val="4"/>
      </rPr>
      <t>3</t>
    </r>
    <r>
      <rPr>
        <sz val="8"/>
        <rFont val="Comic Sans MS"/>
        <family val="4"/>
      </rPr>
      <t>, CO</t>
    </r>
    <r>
      <rPr>
        <vertAlign val="subscript"/>
        <sz val="8"/>
        <rFont val="Comic Sans MS"/>
        <family val="4"/>
      </rPr>
      <t>3</t>
    </r>
    <r>
      <rPr>
        <sz val="8"/>
        <rFont val="Comic Sans MS"/>
        <family val="4"/>
      </rPr>
      <t>, factor TDS, T</t>
    </r>
  </si>
  <si>
    <r>
      <t>Parameters on which Alk depends: HCO</t>
    </r>
    <r>
      <rPr>
        <vertAlign val="subscript"/>
        <sz val="8"/>
        <rFont val="Comic Sans MS"/>
        <family val="4"/>
      </rPr>
      <t>3</t>
    </r>
    <r>
      <rPr>
        <sz val="8"/>
        <rFont val="Comic Sans MS"/>
        <family val="4"/>
      </rPr>
      <t>, CO</t>
    </r>
    <r>
      <rPr>
        <vertAlign val="subscript"/>
        <sz val="8"/>
        <rFont val="Comic Sans MS"/>
        <family val="4"/>
      </rPr>
      <t>3</t>
    </r>
  </si>
  <si>
    <r>
      <t>(mg CaCO</t>
    </r>
    <r>
      <rPr>
        <b/>
        <vertAlign val="subscript"/>
        <sz val="8"/>
        <rFont val="Comic Sans MS"/>
      </rPr>
      <t>3</t>
    </r>
    <r>
      <rPr>
        <b/>
        <sz val="8"/>
        <rFont val="Comic Sans MS"/>
        <family val="4"/>
      </rPr>
      <t>/L)</t>
    </r>
  </si>
  <si>
    <r>
      <t>LSI &lt; 0  Water is undersaturated with respect CaCO</t>
    </r>
    <r>
      <rPr>
        <vertAlign val="subscript"/>
        <sz val="9"/>
        <rFont val="Comic Sans MS"/>
        <family val="4"/>
      </rPr>
      <t>3</t>
    </r>
  </si>
  <si>
    <r>
      <t>LSI &gt; 0  Water is supersaturated with respect to CaCO</t>
    </r>
    <r>
      <rPr>
        <vertAlign val="subscript"/>
        <sz val="9"/>
        <rFont val="Comic Sans MS"/>
        <family val="4"/>
      </rPr>
      <t>3</t>
    </r>
    <r>
      <rPr>
        <sz val="9"/>
        <rFont val="Comic Sans MS"/>
        <family val="4"/>
      </rPr>
      <t xml:space="preserve"> </t>
    </r>
  </si>
  <si>
    <r>
      <t>SI &lt; 0   Water is undersaturated with respect to CaCO</t>
    </r>
    <r>
      <rPr>
        <vertAlign val="subscript"/>
        <sz val="9"/>
        <rFont val="Comic Sans MS"/>
        <family val="4"/>
      </rPr>
      <t>3</t>
    </r>
  </si>
  <si>
    <r>
      <t>SI &gt; 0   Water is supersaturated with respect to CaCO</t>
    </r>
    <r>
      <rPr>
        <vertAlign val="subscript"/>
        <sz val="9"/>
        <rFont val="Comic Sans MS"/>
        <family val="4"/>
      </rPr>
      <t xml:space="preserve">3 </t>
    </r>
  </si>
  <si>
    <r>
      <t>Parameters on which PSI depends: CE, Ca, HCO</t>
    </r>
    <r>
      <rPr>
        <vertAlign val="subscript"/>
        <sz val="8"/>
        <rFont val="Comic Sans MS"/>
        <family val="4"/>
      </rPr>
      <t>3</t>
    </r>
    <r>
      <rPr>
        <sz val="8"/>
        <rFont val="Comic Sans MS"/>
        <family val="4"/>
      </rPr>
      <t>, CO</t>
    </r>
    <r>
      <rPr>
        <vertAlign val="subscript"/>
        <sz val="8"/>
        <rFont val="Comic Sans MS"/>
        <family val="4"/>
      </rPr>
      <t>3</t>
    </r>
    <r>
      <rPr>
        <sz val="8"/>
        <rFont val="Comic Sans MS"/>
        <family val="4"/>
      </rPr>
      <t>, TDS factor, T</t>
    </r>
  </si>
  <si>
    <r>
      <t>Paremeters on which LaI depends: Cl, SO</t>
    </r>
    <r>
      <rPr>
        <vertAlign val="subscript"/>
        <sz val="8"/>
        <rFont val="Comic Sans MS"/>
        <family val="4"/>
      </rPr>
      <t>4</t>
    </r>
    <r>
      <rPr>
        <sz val="8"/>
        <rFont val="Comic Sans MS"/>
        <family val="4"/>
      </rPr>
      <t>, HCO</t>
    </r>
    <r>
      <rPr>
        <vertAlign val="subscript"/>
        <sz val="8"/>
        <rFont val="Comic Sans MS"/>
        <family val="4"/>
      </rPr>
      <t>3</t>
    </r>
    <r>
      <rPr>
        <sz val="8"/>
        <rFont val="Comic Sans MS"/>
        <family val="4"/>
      </rPr>
      <t>, CO</t>
    </r>
    <r>
      <rPr>
        <vertAlign val="subscript"/>
        <sz val="8"/>
        <rFont val="Comic Sans MS"/>
        <family val="4"/>
      </rPr>
      <t>3</t>
    </r>
  </si>
  <si>
    <r>
      <t xml:space="preserve">     pHsat)</t>
    </r>
    <r>
      <rPr>
        <vertAlign val="subscript"/>
        <sz val="10"/>
        <rFont val="Comic Sans MS"/>
      </rPr>
      <t>SI</t>
    </r>
    <r>
      <rPr>
        <sz val="10"/>
        <rFont val="Comic Sans MS"/>
        <family val="4"/>
      </rPr>
      <t xml:space="preserve"> = saturation pH</t>
    </r>
  </si>
  <si>
    <r>
      <t>RSI = 2(pHsat)</t>
    </r>
    <r>
      <rPr>
        <vertAlign val="subscript"/>
        <sz val="10"/>
        <rFont val="Comic Sans MS"/>
      </rPr>
      <t>LSI</t>
    </r>
    <r>
      <rPr>
        <vertAlign val="superscript"/>
        <sz val="10"/>
        <rFont val="Comic Sans MS"/>
      </rPr>
      <t xml:space="preserve"> </t>
    </r>
    <r>
      <rPr>
        <sz val="10"/>
        <rFont val="Comic Sans MS"/>
        <family val="4"/>
      </rPr>
      <t>- pH</t>
    </r>
    <r>
      <rPr>
        <vertAlign val="subscript"/>
        <sz val="10"/>
        <rFont val="Comic Sans MS"/>
      </rPr>
      <t xml:space="preserve">, </t>
    </r>
    <r>
      <rPr>
        <sz val="10"/>
        <rFont val="Comic Sans MS"/>
        <family val="4"/>
      </rPr>
      <t>where</t>
    </r>
  </si>
  <si>
    <t>It indicates the tendency for limescale formation and growth.</t>
  </si>
  <si>
    <r>
      <t>In order to calculate the LSI, it is necessary to know alkalinity</t>
    </r>
    <r>
      <rPr>
        <sz val="14"/>
        <color rgb="FF000000"/>
        <rFont val="Times"/>
      </rPr>
      <t>,</t>
    </r>
    <r>
      <rPr>
        <sz val="10"/>
        <color rgb="FF000000"/>
        <rFont val="Comic Sans MS"/>
      </rPr>
      <t xml:space="preserve"> hardness, TDS, actual pH, and temperature of the water.</t>
    </r>
  </si>
  <si>
    <t>LSl= pH - pHsat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</si>
</sst>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
  </numFmts>
  <fonts count="34" x14ac:knownFonts="1">
    <font>
      <sz val="10"/>
      <name val="Arial"/>
    </font>
    <font>
      <sz val="8"/>
      <name val="Arial"/>
    </font>
    <font>
      <sz val="10"/>
      <name val="Comic Sans MS"/>
      <family val="4"/>
    </font>
    <font>
      <b/>
      <sz val="10"/>
      <name val="Comic Sans MS"/>
      <family val="4"/>
    </font>
    <font>
      <vertAlign val="subscript"/>
      <sz val="9"/>
      <name val="Comic Sans MS"/>
      <family val="4"/>
    </font>
    <font>
      <b/>
      <sz val="9"/>
      <name val="Comic Sans MS"/>
      <family val="4"/>
    </font>
    <font>
      <sz val="9"/>
      <name val="Comic Sans MS"/>
      <family val="4"/>
    </font>
    <font>
      <vertAlign val="superscript"/>
      <sz val="9"/>
      <name val="Comic Sans MS"/>
      <family val="4"/>
    </font>
    <font>
      <sz val="12"/>
      <name val="Comic Sans MS"/>
      <family val="4"/>
    </font>
    <font>
      <sz val="9"/>
      <name val="Arial"/>
    </font>
    <font>
      <vertAlign val="superscript"/>
      <sz val="10"/>
      <name val="Comic Sans MS"/>
    </font>
    <font>
      <vertAlign val="subscript"/>
      <sz val="10"/>
      <name val="Comic Sans MS"/>
    </font>
    <font>
      <b/>
      <u/>
      <sz val="10"/>
      <name val="Comic Sans MS"/>
    </font>
    <font>
      <u/>
      <sz val="10"/>
      <name val="Comic Sans MS"/>
    </font>
    <font>
      <sz val="10"/>
      <name val="Arial"/>
    </font>
    <font>
      <b/>
      <vertAlign val="superscript"/>
      <sz val="10"/>
      <name val="Comic Sans MS"/>
      <family val="4"/>
    </font>
    <font>
      <b/>
      <vertAlign val="subscript"/>
      <sz val="10"/>
      <name val="Comic Sans MS"/>
      <family val="4"/>
    </font>
    <font>
      <sz val="8"/>
      <name val="Comic Sans MS"/>
      <family val="4"/>
    </font>
    <font>
      <b/>
      <sz val="8"/>
      <name val="Comic Sans MS"/>
      <family val="4"/>
    </font>
    <font>
      <vertAlign val="superscript"/>
      <sz val="8"/>
      <name val="Comic Sans MS"/>
      <family val="4"/>
    </font>
    <font>
      <vertAlign val="subscript"/>
      <sz val="8"/>
      <name val="Comic Sans MS"/>
      <family val="4"/>
    </font>
    <font>
      <u/>
      <sz val="10"/>
      <color theme="10"/>
      <name val="Arial"/>
    </font>
    <font>
      <u/>
      <sz val="10"/>
      <color theme="11"/>
      <name val="Arial"/>
    </font>
    <font>
      <sz val="14"/>
      <color rgb="FF000000"/>
      <name val="Times"/>
    </font>
    <font>
      <sz val="10"/>
      <color rgb="FF000000"/>
      <name val="Comic Sans MS"/>
    </font>
    <font>
      <b/>
      <vertAlign val="subscript"/>
      <sz val="9"/>
      <name val="Comic Sans MS"/>
    </font>
    <font>
      <b/>
      <sz val="9"/>
      <name val="Arial"/>
    </font>
    <font>
      <b/>
      <vertAlign val="subscript"/>
      <sz val="8"/>
      <name val="Comic Sans MS"/>
    </font>
    <font>
      <sz val="10"/>
      <color rgb="FFFF0000"/>
      <name val="Comic Sans MS"/>
    </font>
    <font>
      <sz val="9"/>
      <color rgb="FFFF0000"/>
      <name val="Comic Sans MS"/>
    </font>
    <font>
      <b/>
      <sz val="10"/>
      <color rgb="FFFF0000"/>
      <name val="Comic Sans MS"/>
    </font>
    <font>
      <sz val="10"/>
      <color rgb="FF008000"/>
      <name val="Comic Sans MS"/>
    </font>
    <font>
      <b/>
      <sz val="10"/>
      <color rgb="FF008000"/>
      <name val="Comic Sans MS"/>
    </font>
    <font>
      <b/>
      <sz val="9"/>
      <color rgb="FF008000"/>
      <name val="Comic Sans MS"/>
    </font>
  </fonts>
  <fills count="7">
    <fill>
      <patternFill patternType="none"/>
    </fill>
    <fill>
      <patternFill patternType="gray125"/>
    </fill>
    <fill>
      <patternFill patternType="solid">
        <fgColor indexed="65"/>
        <bgColor indexed="64"/>
      </patternFill>
    </fill>
    <fill>
      <patternFill patternType="solid">
        <fgColor indexed="65"/>
        <bgColor indexed="8"/>
      </patternFill>
    </fill>
    <fill>
      <patternFill patternType="solid">
        <fgColor indexed="47"/>
        <bgColor indexed="8"/>
      </patternFill>
    </fill>
    <fill>
      <patternFill patternType="solid">
        <fgColor indexed="47"/>
        <bgColor indexed="64"/>
      </patternFill>
    </fill>
    <fill>
      <patternFill patternType="solid">
        <fgColor indexed="51"/>
        <bgColor indexed="64"/>
      </patternFill>
    </fill>
  </fills>
  <borders count="20">
    <border>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5">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354">
    <xf numFmtId="0" fontId="0" fillId="0" borderId="0" xfId="0"/>
    <xf numFmtId="0" fontId="6" fillId="2" borderId="0" xfId="0" applyFont="1" applyFill="1" applyBorder="1"/>
    <xf numFmtId="0" fontId="6" fillId="2" borderId="0" xfId="0" applyFont="1" applyFill="1"/>
    <xf numFmtId="0" fontId="9" fillId="2" borderId="0" xfId="0" applyFont="1" applyFill="1"/>
    <xf numFmtId="0" fontId="2" fillId="2" borderId="0" xfId="0" applyFont="1" applyFill="1"/>
    <xf numFmtId="0" fontId="2" fillId="2" borderId="0" xfId="0" applyFont="1" applyFill="1" applyBorder="1" applyAlignment="1" applyProtection="1">
      <alignment vertical="center"/>
    </xf>
    <xf numFmtId="0" fontId="2" fillId="2" borderId="1" xfId="0" applyFont="1" applyFill="1" applyBorder="1" applyAlignment="1" applyProtection="1">
      <alignment vertical="center"/>
    </xf>
    <xf numFmtId="0" fontId="14" fillId="2" borderId="0" xfId="0" applyFont="1" applyFill="1"/>
    <xf numFmtId="0" fontId="2" fillId="2" borderId="0" xfId="0" applyFont="1" applyFill="1" applyBorder="1" applyAlignment="1" applyProtection="1">
      <alignment horizontal="right" vertical="center"/>
    </xf>
    <xf numFmtId="2" fontId="2" fillId="2" borderId="2" xfId="0" applyNumberFormat="1" applyFont="1" applyFill="1" applyBorder="1" applyAlignment="1" applyProtection="1">
      <alignment horizontal="center"/>
    </xf>
    <xf numFmtId="2" fontId="2" fillId="2" borderId="3" xfId="0" applyNumberFormat="1" applyFont="1" applyFill="1" applyBorder="1" applyAlignment="1" applyProtection="1">
      <alignment horizontal="center"/>
    </xf>
    <xf numFmtId="2" fontId="2" fillId="2" borderId="2" xfId="0" applyNumberFormat="1" applyFont="1" applyFill="1" applyBorder="1" applyAlignment="1" applyProtection="1">
      <alignment horizontal="center" vertical="center"/>
    </xf>
    <xf numFmtId="164" fontId="2" fillId="2" borderId="2" xfId="0" applyNumberFormat="1" applyFont="1" applyFill="1" applyBorder="1" applyAlignment="1" applyProtection="1">
      <alignment horizontal="center"/>
    </xf>
    <xf numFmtId="0" fontId="2" fillId="2" borderId="2" xfId="0" applyFont="1" applyFill="1" applyBorder="1" applyAlignment="1" applyProtection="1">
      <alignment horizontal="right" vertical="center"/>
    </xf>
    <xf numFmtId="0" fontId="2" fillId="2" borderId="2" xfId="0" applyFont="1" applyFill="1" applyBorder="1" applyAlignment="1" applyProtection="1">
      <alignment vertical="center"/>
    </xf>
    <xf numFmtId="0" fontId="2" fillId="2" borderId="3" xfId="0" applyFont="1" applyFill="1" applyBorder="1" applyAlignment="1" applyProtection="1">
      <alignment horizontal="right" vertical="center"/>
    </xf>
    <xf numFmtId="0" fontId="2" fillId="2" borderId="0" xfId="0" applyFont="1" applyFill="1" applyBorder="1" applyAlignment="1" applyProtection="1">
      <alignment horizontal="left" vertical="center"/>
    </xf>
    <xf numFmtId="2" fontId="2" fillId="2" borderId="2" xfId="0" applyNumberFormat="1" applyFont="1" applyFill="1" applyBorder="1" applyAlignment="1" applyProtection="1">
      <alignment horizontal="right" vertical="center"/>
    </xf>
    <xf numFmtId="1" fontId="2" fillId="2" borderId="2" xfId="0" applyNumberFormat="1" applyFont="1" applyFill="1" applyBorder="1" applyAlignment="1" applyProtection="1">
      <alignment horizontal="right" vertical="center"/>
    </xf>
    <xf numFmtId="0" fontId="2" fillId="2" borderId="1" xfId="0" applyFont="1" applyFill="1" applyBorder="1" applyAlignment="1" applyProtection="1">
      <alignment horizontal="left" vertical="center"/>
    </xf>
    <xf numFmtId="0" fontId="3" fillId="2" borderId="0" xfId="0" applyFont="1" applyFill="1" applyProtection="1"/>
    <xf numFmtId="0" fontId="2" fillId="2" borderId="0" xfId="0" applyFont="1" applyFill="1" applyProtection="1"/>
    <xf numFmtId="0" fontId="3" fillId="2" borderId="0" xfId="0" applyNumberFormat="1" applyFont="1" applyFill="1" applyProtection="1"/>
    <xf numFmtId="0" fontId="2" fillId="2" borderId="0" xfId="0" applyFont="1" applyFill="1" applyBorder="1" applyProtection="1"/>
    <xf numFmtId="0" fontId="3" fillId="2" borderId="8" xfId="0" applyFont="1" applyFill="1" applyBorder="1" applyAlignment="1" applyProtection="1">
      <alignment horizontal="left"/>
    </xf>
    <xf numFmtId="0" fontId="2" fillId="2" borderId="6" xfId="0" applyFont="1" applyFill="1" applyBorder="1" applyAlignment="1" applyProtection="1">
      <alignment horizontal="center" vertical="center" wrapText="1"/>
    </xf>
    <xf numFmtId="1" fontId="2" fillId="2" borderId="7" xfId="0" applyNumberFormat="1" applyFont="1" applyFill="1" applyBorder="1" applyAlignment="1" applyProtection="1">
      <alignment horizontal="center"/>
    </xf>
    <xf numFmtId="0" fontId="6" fillId="2" borderId="4" xfId="0" applyFont="1" applyFill="1" applyBorder="1" applyAlignment="1" applyProtection="1"/>
    <xf numFmtId="0" fontId="3" fillId="2" borderId="4" xfId="0" applyFont="1" applyFill="1" applyBorder="1" applyAlignment="1" applyProtection="1">
      <alignment horizontal="left"/>
    </xf>
    <xf numFmtId="0" fontId="2" fillId="2" borderId="0" xfId="0" applyFont="1" applyFill="1" applyBorder="1" applyAlignment="1" applyProtection="1">
      <alignment horizontal="center" vertical="center" wrapText="1"/>
    </xf>
    <xf numFmtId="1" fontId="2" fillId="2" borderId="2" xfId="0" applyNumberFormat="1" applyFont="1" applyFill="1" applyBorder="1" applyAlignment="1" applyProtection="1">
      <alignment horizontal="center" vertical="center"/>
    </xf>
    <xf numFmtId="0" fontId="2" fillId="2" borderId="0" xfId="0" applyFont="1" applyFill="1" applyBorder="1" applyAlignment="1" applyProtection="1">
      <alignment horizontal="center"/>
    </xf>
    <xf numFmtId="0" fontId="3" fillId="2" borderId="5" xfId="0" applyFont="1" applyFill="1" applyBorder="1" applyAlignment="1" applyProtection="1">
      <alignment horizontal="left"/>
    </xf>
    <xf numFmtId="0" fontId="2" fillId="2" borderId="1" xfId="0" applyFont="1" applyFill="1" applyBorder="1" applyAlignment="1" applyProtection="1">
      <alignment horizontal="center"/>
    </xf>
    <xf numFmtId="0" fontId="2" fillId="2" borderId="8" xfId="0" applyFont="1" applyFill="1" applyBorder="1" applyAlignment="1" applyProtection="1">
      <alignment horizontal="left"/>
    </xf>
    <xf numFmtId="2" fontId="2" fillId="2" borderId="7" xfId="0" applyNumberFormat="1" applyFont="1" applyFill="1" applyBorder="1" applyAlignment="1" applyProtection="1">
      <alignment horizontal="center"/>
    </xf>
    <xf numFmtId="0" fontId="2" fillId="2" borderId="4" xfId="0" applyFont="1" applyFill="1" applyBorder="1" applyAlignment="1" applyProtection="1">
      <alignment horizontal="left"/>
    </xf>
    <xf numFmtId="0" fontId="14" fillId="2" borderId="0" xfId="0" applyFont="1" applyFill="1" applyBorder="1" applyAlignment="1" applyProtection="1">
      <alignment horizontal="center" vertical="center"/>
    </xf>
    <xf numFmtId="0" fontId="2" fillId="2" borderId="5" xfId="0" applyFont="1" applyFill="1" applyBorder="1" applyAlignment="1" applyProtection="1">
      <alignment horizontal="left"/>
    </xf>
    <xf numFmtId="0" fontId="2" fillId="2" borderId="0" xfId="0" applyFont="1" applyFill="1" applyBorder="1" applyAlignment="1" applyProtection="1">
      <alignment horizontal="left"/>
    </xf>
    <xf numFmtId="2" fontId="2" fillId="2" borderId="0" xfId="0" applyNumberFormat="1" applyFont="1" applyFill="1" applyBorder="1" applyAlignment="1" applyProtection="1">
      <alignment horizontal="center"/>
    </xf>
    <xf numFmtId="0" fontId="2" fillId="2" borderId="9" xfId="0" applyFont="1" applyFill="1" applyBorder="1" applyAlignment="1" applyProtection="1">
      <alignment horizontal="left"/>
    </xf>
    <xf numFmtId="0" fontId="2" fillId="2" borderId="10" xfId="0" applyFont="1" applyFill="1" applyBorder="1" applyAlignment="1" applyProtection="1">
      <alignment horizontal="center"/>
    </xf>
    <xf numFmtId="2" fontId="2" fillId="2" borderId="11" xfId="0" applyNumberFormat="1" applyFont="1" applyFill="1" applyBorder="1" applyAlignment="1" applyProtection="1">
      <alignment horizontal="center"/>
    </xf>
    <xf numFmtId="0" fontId="2" fillId="2" borderId="0" xfId="0" applyFont="1" applyFill="1" applyBorder="1" applyAlignment="1" applyProtection="1">
      <alignment horizontal="center" vertical="center"/>
    </xf>
    <xf numFmtId="2" fontId="2" fillId="2" borderId="0" xfId="0" applyNumberFormat="1" applyFont="1" applyFill="1" applyBorder="1" applyAlignment="1" applyProtection="1">
      <alignment horizontal="center" vertical="center"/>
    </xf>
    <xf numFmtId="0" fontId="3" fillId="2" borderId="8" xfId="0" applyFont="1" applyFill="1" applyBorder="1" applyAlignment="1" applyProtection="1"/>
    <xf numFmtId="0" fontId="3" fillId="2" borderId="6" xfId="0" applyFont="1" applyFill="1" applyBorder="1" applyProtection="1"/>
    <xf numFmtId="0" fontId="2" fillId="2" borderId="6" xfId="0" applyFont="1" applyFill="1" applyBorder="1" applyProtection="1"/>
    <xf numFmtId="0" fontId="2" fillId="2" borderId="7" xfId="0" applyFont="1" applyFill="1" applyBorder="1" applyProtection="1"/>
    <xf numFmtId="0" fontId="3" fillId="5" borderId="9" xfId="0" applyFont="1" applyFill="1" applyBorder="1" applyAlignment="1" applyProtection="1">
      <alignment horizontal="left"/>
    </xf>
    <xf numFmtId="0" fontId="2" fillId="5" borderId="10" xfId="0" applyFont="1" applyFill="1" applyBorder="1" applyAlignment="1" applyProtection="1">
      <alignment horizontal="center"/>
    </xf>
    <xf numFmtId="2" fontId="3" fillId="5" borderId="11" xfId="0" applyNumberFormat="1" applyFont="1" applyFill="1" applyBorder="1" applyAlignment="1" applyProtection="1">
      <alignment horizontal="center"/>
    </xf>
    <xf numFmtId="0" fontId="3" fillId="2" borderId="4" xfId="0" applyFont="1" applyFill="1" applyBorder="1" applyAlignment="1" applyProtection="1"/>
    <xf numFmtId="0" fontId="3" fillId="2" borderId="0" xfId="0" applyFont="1" applyFill="1" applyBorder="1" applyProtection="1"/>
    <xf numFmtId="0" fontId="2" fillId="2" borderId="2" xfId="0" applyFont="1" applyFill="1" applyBorder="1" applyProtection="1"/>
    <xf numFmtId="0" fontId="3" fillId="2" borderId="5" xfId="0" applyFont="1" applyFill="1" applyBorder="1" applyProtection="1"/>
    <xf numFmtId="0" fontId="3" fillId="2" borderId="1" xfId="0" applyFont="1" applyFill="1" applyBorder="1" applyProtection="1"/>
    <xf numFmtId="0" fontId="2" fillId="2" borderId="1" xfId="0" applyFont="1" applyFill="1" applyBorder="1" applyProtection="1"/>
    <xf numFmtId="0" fontId="2" fillId="2" borderId="3" xfId="0" applyFont="1" applyFill="1" applyBorder="1" applyProtection="1"/>
    <xf numFmtId="0" fontId="3" fillId="2" borderId="0" xfId="0" applyFont="1" applyFill="1" applyBorder="1" applyAlignment="1" applyProtection="1">
      <alignment horizontal="center"/>
    </xf>
    <xf numFmtId="0" fontId="2" fillId="2" borderId="0" xfId="0" applyFont="1" applyFill="1" applyBorder="1" applyAlignment="1" applyProtection="1">
      <alignment vertical="center" wrapText="1"/>
    </xf>
    <xf numFmtId="0" fontId="2" fillId="2" borderId="0" xfId="0" applyFont="1" applyFill="1" applyBorder="1" applyAlignment="1" applyProtection="1">
      <alignment horizontal="left" vertical="center" wrapText="1"/>
    </xf>
    <xf numFmtId="0" fontId="17" fillId="2" borderId="0" xfId="0" applyFont="1" applyFill="1" applyAlignment="1" applyProtection="1">
      <alignment vertical="justify"/>
    </xf>
    <xf numFmtId="0" fontId="2" fillId="2" borderId="7" xfId="0" applyFont="1" applyFill="1" applyBorder="1" applyAlignment="1" applyProtection="1">
      <alignment horizontal="right"/>
    </xf>
    <xf numFmtId="0" fontId="2" fillId="2" borderId="2" xfId="0" applyFont="1" applyFill="1" applyBorder="1" applyAlignment="1" applyProtection="1">
      <alignment horizontal="right"/>
    </xf>
    <xf numFmtId="0" fontId="2" fillId="2" borderId="3" xfId="0" applyFont="1" applyFill="1" applyBorder="1" applyAlignment="1" applyProtection="1">
      <alignment horizontal="right"/>
    </xf>
    <xf numFmtId="0" fontId="2" fillId="6" borderId="7" xfId="0" applyFont="1" applyFill="1" applyBorder="1" applyAlignment="1" applyProtection="1">
      <protection locked="0"/>
    </xf>
    <xf numFmtId="0" fontId="2" fillId="6" borderId="2" xfId="0" applyFont="1" applyFill="1" applyBorder="1" applyAlignment="1" applyProtection="1">
      <alignment vertical="center"/>
      <protection locked="0"/>
    </xf>
    <xf numFmtId="0" fontId="2" fillId="6" borderId="3" xfId="0" applyFont="1" applyFill="1" applyBorder="1" applyAlignment="1" applyProtection="1">
      <alignment vertical="center"/>
      <protection locked="0"/>
    </xf>
    <xf numFmtId="4" fontId="3" fillId="2" borderId="0" xfId="0" applyNumberFormat="1" applyFont="1" applyFill="1" applyAlignment="1" applyProtection="1">
      <alignment vertical="justify"/>
      <protection locked="0"/>
    </xf>
    <xf numFmtId="0" fontId="3" fillId="2" borderId="0" xfId="0" applyFont="1" applyFill="1" applyBorder="1" applyAlignment="1" applyProtection="1">
      <alignment horizontal="left" vertical="center" wrapText="1"/>
    </xf>
    <xf numFmtId="0" fontId="2" fillId="2" borderId="8" xfId="0" applyFont="1" applyFill="1" applyBorder="1" applyProtection="1"/>
    <xf numFmtId="0" fontId="2" fillId="2" borderId="4" xfId="0" applyFont="1" applyFill="1" applyBorder="1" applyProtection="1"/>
    <xf numFmtId="0" fontId="2" fillId="2" borderId="4" xfId="0" applyFont="1" applyFill="1" applyBorder="1" applyAlignment="1" applyProtection="1">
      <alignment horizontal="left" vertical="justify"/>
    </xf>
    <xf numFmtId="0" fontId="2" fillId="2" borderId="0" xfId="0" applyFont="1" applyFill="1" applyBorder="1" applyAlignment="1" applyProtection="1">
      <alignment horizontal="left" vertical="justify"/>
    </xf>
    <xf numFmtId="0" fontId="2" fillId="2" borderId="5" xfId="0" applyFont="1" applyFill="1" applyBorder="1" applyProtection="1"/>
    <xf numFmtId="0" fontId="2" fillId="2" borderId="0" xfId="0" applyFont="1" applyFill="1" applyBorder="1" applyAlignment="1" applyProtection="1">
      <alignment horizontal="right"/>
    </xf>
    <xf numFmtId="4" fontId="3" fillId="2" borderId="0" xfId="0" applyNumberFormat="1" applyFont="1" applyFill="1" applyAlignment="1" applyProtection="1">
      <alignment vertical="center"/>
    </xf>
    <xf numFmtId="2" fontId="2" fillId="2" borderId="7" xfId="0" applyNumberFormat="1" applyFont="1" applyFill="1" applyBorder="1" applyProtection="1"/>
    <xf numFmtId="2" fontId="3" fillId="5" borderId="11" xfId="0" applyNumberFormat="1" applyFont="1" applyFill="1" applyBorder="1" applyProtection="1"/>
    <xf numFmtId="0" fontId="2" fillId="2" borderId="9" xfId="0" applyFont="1" applyFill="1" applyBorder="1" applyProtection="1"/>
    <xf numFmtId="0" fontId="6" fillId="2" borderId="10" xfId="0" applyFont="1" applyFill="1" applyBorder="1" applyProtection="1"/>
    <xf numFmtId="2" fontId="2" fillId="2" borderId="11" xfId="0" applyNumberFormat="1" applyFont="1" applyFill="1" applyBorder="1" applyProtection="1"/>
    <xf numFmtId="0" fontId="2" fillId="2" borderId="8" xfId="0" applyFont="1" applyFill="1" applyBorder="1" applyAlignment="1" applyProtection="1">
      <alignment horizontal="left" vertical="center" wrapText="1"/>
    </xf>
    <xf numFmtId="164" fontId="2" fillId="2" borderId="7" xfId="0" applyNumberFormat="1" applyFont="1" applyFill="1" applyBorder="1" applyAlignment="1" applyProtection="1">
      <alignment horizontal="right" vertical="center"/>
    </xf>
    <xf numFmtId="0" fontId="6" fillId="2" borderId="0" xfId="0" applyFont="1" applyFill="1" applyBorder="1" applyProtection="1"/>
    <xf numFmtId="2" fontId="2" fillId="2" borderId="2" xfId="0" applyNumberFormat="1" applyFont="1" applyFill="1" applyBorder="1" applyProtection="1"/>
    <xf numFmtId="0" fontId="2" fillId="2" borderId="4" xfId="0" applyFont="1" applyFill="1" applyBorder="1" applyAlignment="1" applyProtection="1">
      <alignment horizontal="left" vertical="center" wrapText="1"/>
    </xf>
    <xf numFmtId="2" fontId="2" fillId="2" borderId="3" xfId="0" applyNumberFormat="1" applyFont="1" applyFill="1" applyBorder="1" applyProtection="1"/>
    <xf numFmtId="0" fontId="2" fillId="2" borderId="5" xfId="0" applyFont="1" applyFill="1" applyBorder="1" applyAlignment="1" applyProtection="1">
      <alignment horizontal="left" vertical="center" wrapText="1"/>
    </xf>
    <xf numFmtId="2" fontId="2" fillId="2" borderId="3" xfId="0" applyNumberFormat="1" applyFont="1" applyFill="1" applyBorder="1" applyAlignment="1" applyProtection="1">
      <alignment horizontal="right" vertical="center"/>
    </xf>
    <xf numFmtId="0" fontId="6" fillId="5" borderId="10" xfId="0" applyFont="1" applyFill="1" applyBorder="1" applyProtection="1"/>
    <xf numFmtId="0" fontId="3" fillId="5" borderId="9" xfId="0" applyFont="1" applyFill="1" applyBorder="1" applyAlignment="1" applyProtection="1">
      <alignment horizontal="left" vertical="center" wrapText="1"/>
    </xf>
    <xf numFmtId="164" fontId="3" fillId="5" borderId="11" xfId="0" applyNumberFormat="1" applyFont="1" applyFill="1" applyBorder="1" applyAlignment="1" applyProtection="1">
      <alignment horizontal="right" vertical="center"/>
    </xf>
    <xf numFmtId="0" fontId="5" fillId="2" borderId="0" xfId="0" applyFont="1" applyFill="1" applyBorder="1" applyAlignment="1" applyProtection="1">
      <alignment horizontal="left" vertical="center" wrapText="1"/>
    </xf>
    <xf numFmtId="0" fontId="2" fillId="2" borderId="0" xfId="0" applyFont="1" applyFill="1" applyBorder="1" applyAlignment="1" applyProtection="1"/>
    <xf numFmtId="0" fontId="3" fillId="2" borderId="0" xfId="0" applyFont="1" applyFill="1" applyBorder="1" applyAlignment="1" applyProtection="1"/>
    <xf numFmtId="4" fontId="3" fillId="2" borderId="0" xfId="0" applyNumberFormat="1" applyFont="1" applyFill="1" applyAlignment="1" applyProtection="1">
      <alignment vertical="justify"/>
    </xf>
    <xf numFmtId="0" fontId="2" fillId="2" borderId="6" xfId="0" applyFont="1" applyFill="1" applyBorder="1" applyAlignment="1" applyProtection="1"/>
    <xf numFmtId="165" fontId="2" fillId="2" borderId="7" xfId="0" applyNumberFormat="1" applyFont="1" applyFill="1" applyBorder="1" applyProtection="1"/>
    <xf numFmtId="0" fontId="3" fillId="2" borderId="4" xfId="0" applyFont="1" applyFill="1" applyBorder="1" applyProtection="1"/>
    <xf numFmtId="166" fontId="2" fillId="2" borderId="2" xfId="0" applyNumberFormat="1" applyFont="1" applyFill="1" applyBorder="1" applyProtection="1"/>
    <xf numFmtId="165" fontId="2" fillId="2" borderId="2" xfId="0" applyNumberFormat="1" applyFont="1" applyFill="1" applyBorder="1" applyProtection="1"/>
    <xf numFmtId="0" fontId="2" fillId="2" borderId="1" xfId="0" applyFont="1" applyFill="1" applyBorder="1" applyAlignment="1" applyProtection="1"/>
    <xf numFmtId="166" fontId="2" fillId="2" borderId="3" xfId="0" applyNumberFormat="1" applyFont="1" applyFill="1" applyBorder="1" applyProtection="1"/>
    <xf numFmtId="0" fontId="2" fillId="2" borderId="6" xfId="0" applyFont="1" applyFill="1" applyBorder="1" applyAlignment="1" applyProtection="1">
      <alignment horizontal="left"/>
    </xf>
    <xf numFmtId="0" fontId="2" fillId="2" borderId="1" xfId="0" applyFont="1" applyFill="1" applyBorder="1" applyAlignment="1" applyProtection="1">
      <alignment horizontal="left"/>
    </xf>
    <xf numFmtId="165" fontId="2" fillId="2" borderId="3" xfId="0" applyNumberFormat="1" applyFont="1" applyFill="1" applyBorder="1" applyProtection="1"/>
    <xf numFmtId="0" fontId="2" fillId="2" borderId="10" xfId="0" applyFont="1" applyFill="1" applyBorder="1" applyAlignment="1" applyProtection="1">
      <alignment vertical="center" wrapText="1"/>
    </xf>
    <xf numFmtId="2" fontId="2" fillId="2" borderId="11" xfId="0" applyNumberFormat="1" applyFont="1" applyFill="1" applyBorder="1" applyAlignment="1" applyProtection="1">
      <alignment vertical="center" wrapText="1"/>
    </xf>
    <xf numFmtId="0" fontId="3" fillId="2" borderId="0" xfId="0" applyFont="1" applyFill="1" applyBorder="1" applyAlignment="1" applyProtection="1">
      <alignment horizontal="center" vertical="center" wrapText="1"/>
    </xf>
    <xf numFmtId="0" fontId="2" fillId="2" borderId="0" xfId="0" applyFont="1" applyFill="1" applyAlignment="1" applyProtection="1">
      <alignment horizontal="left"/>
    </xf>
    <xf numFmtId="0" fontId="14" fillId="2" borderId="0" xfId="0" applyFont="1" applyFill="1" applyAlignment="1" applyProtection="1">
      <alignment horizontal="left"/>
    </xf>
    <xf numFmtId="0" fontId="2" fillId="2" borderId="0" xfId="0" applyFont="1" applyFill="1" applyAlignment="1" applyProtection="1"/>
    <xf numFmtId="0" fontId="2" fillId="2" borderId="6"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2" fontId="2" fillId="2" borderId="11" xfId="0" applyNumberFormat="1" applyFont="1" applyFill="1" applyBorder="1" applyAlignment="1" applyProtection="1">
      <alignment horizontal="right"/>
    </xf>
    <xf numFmtId="0" fontId="3" fillId="2" borderId="7" xfId="0" applyFont="1" applyFill="1" applyBorder="1" applyAlignment="1" applyProtection="1"/>
    <xf numFmtId="0" fontId="3" fillId="2" borderId="2" xfId="0" applyFont="1" applyFill="1" applyBorder="1" applyAlignment="1" applyProtection="1"/>
    <xf numFmtId="0" fontId="3" fillId="2" borderId="3" xfId="0" applyFont="1" applyFill="1" applyBorder="1" applyAlignment="1" applyProtection="1"/>
    <xf numFmtId="0" fontId="6" fillId="2" borderId="0" xfId="0" applyFont="1" applyFill="1" applyProtection="1"/>
    <xf numFmtId="0" fontId="2" fillId="2" borderId="0" xfId="0" applyNumberFormat="1" applyFont="1" applyFill="1" applyAlignment="1" applyProtection="1">
      <alignment vertical="justify"/>
    </xf>
    <xf numFmtId="0" fontId="2" fillId="2" borderId="0" xfId="0" applyFont="1" applyFill="1" applyAlignment="1" applyProtection="1">
      <alignment horizontal="left" vertical="center"/>
    </xf>
    <xf numFmtId="0" fontId="2" fillId="2" borderId="0" xfId="0" applyFont="1" applyFill="1" applyAlignment="1" applyProtection="1">
      <alignment horizontal="left" vertical="justify"/>
    </xf>
    <xf numFmtId="0" fontId="2" fillId="2" borderId="0" xfId="0" applyFont="1" applyFill="1" applyAlignment="1" applyProtection="1">
      <alignment horizontal="center" vertical="center"/>
    </xf>
    <xf numFmtId="0" fontId="2" fillId="2" borderId="10" xfId="0" applyFont="1" applyFill="1" applyBorder="1" applyProtection="1"/>
    <xf numFmtId="0" fontId="3" fillId="2" borderId="0" xfId="0" applyFont="1" applyFill="1" applyBorder="1" applyAlignment="1" applyProtection="1">
      <alignment vertical="center" wrapText="1"/>
    </xf>
    <xf numFmtId="0" fontId="14" fillId="2" borderId="0" xfId="0" applyFont="1" applyFill="1" applyProtection="1"/>
    <xf numFmtId="0" fontId="14" fillId="2" borderId="0" xfId="0" applyFont="1" applyFill="1" applyBorder="1" applyProtection="1"/>
    <xf numFmtId="0" fontId="2" fillId="2" borderId="0" xfId="0" applyNumberFormat="1" applyFont="1" applyFill="1" applyProtection="1"/>
    <xf numFmtId="0" fontId="2" fillId="2" borderId="6" xfId="0" applyFont="1" applyFill="1" applyBorder="1" applyAlignment="1" applyProtection="1">
      <alignment horizontal="center"/>
    </xf>
    <xf numFmtId="0" fontId="2" fillId="2" borderId="0" xfId="0" applyFont="1" applyFill="1" applyAlignment="1" applyProtection="1">
      <alignment horizontal="right"/>
    </xf>
    <xf numFmtId="0" fontId="2" fillId="2" borderId="1"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5" fillId="2" borderId="0" xfId="0" applyFont="1" applyFill="1" applyBorder="1" applyAlignment="1" applyProtection="1">
      <alignment vertical="center" wrapText="1"/>
    </xf>
    <xf numFmtId="0" fontId="2" fillId="2" borderId="4" xfId="0" applyFont="1" applyFill="1" applyBorder="1" applyAlignment="1" applyProtection="1">
      <alignment horizontal="left" vertical="justify"/>
    </xf>
    <xf numFmtId="0" fontId="2" fillId="2" borderId="0" xfId="0" applyFont="1" applyFill="1" applyBorder="1" applyAlignment="1" applyProtection="1">
      <alignment horizontal="left" vertical="justify"/>
    </xf>
    <xf numFmtId="0" fontId="2" fillId="2" borderId="0" xfId="0" applyFont="1" applyFill="1" applyBorder="1" applyAlignment="1" applyProtection="1">
      <alignment horizontal="left"/>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center" vertical="center" wrapText="1"/>
    </xf>
    <xf numFmtId="0" fontId="2" fillId="2" borderId="0" xfId="0" applyNumberFormat="1" applyFont="1" applyFill="1" applyAlignment="1" applyProtection="1">
      <alignment horizontal="left" vertical="justify"/>
    </xf>
    <xf numFmtId="0" fontId="5" fillId="2" borderId="15" xfId="0" applyFont="1" applyFill="1" applyBorder="1" applyAlignment="1" applyProtection="1"/>
    <xf numFmtId="0" fontId="5" fillId="2" borderId="16" xfId="0" applyFont="1" applyFill="1" applyBorder="1" applyAlignment="1" applyProtection="1"/>
    <xf numFmtId="0" fontId="3" fillId="2" borderId="17" xfId="0" applyFont="1" applyFill="1" applyBorder="1" applyAlignment="1" applyProtection="1">
      <alignment horizontal="center" vertical="center" wrapText="1"/>
    </xf>
    <xf numFmtId="0" fontId="5" fillId="2" borderId="14" xfId="0" applyFont="1" applyFill="1" applyBorder="1" applyAlignment="1" applyProtection="1"/>
    <xf numFmtId="0" fontId="5" fillId="2" borderId="0" xfId="0" applyFont="1" applyFill="1" applyBorder="1" applyAlignment="1" applyProtection="1"/>
    <xf numFmtId="0" fontId="3" fillId="2" borderId="13" xfId="0" applyFont="1" applyFill="1" applyBorder="1" applyAlignment="1" applyProtection="1">
      <alignment horizontal="center" vertical="center" wrapText="1"/>
    </xf>
    <xf numFmtId="0" fontId="5" fillId="2" borderId="18" xfId="0" applyFont="1" applyFill="1" applyBorder="1" applyAlignment="1" applyProtection="1"/>
    <xf numFmtId="0" fontId="5" fillId="2" borderId="12" xfId="0" applyFont="1" applyFill="1" applyBorder="1" applyAlignment="1" applyProtection="1"/>
    <xf numFmtId="0" fontId="3" fillId="2" borderId="19" xfId="0" applyFont="1" applyFill="1" applyBorder="1" applyAlignment="1" applyProtection="1">
      <alignment horizontal="center" vertical="center" wrapText="1"/>
    </xf>
    <xf numFmtId="0" fontId="5" fillId="2" borderId="8" xfId="0" applyFont="1" applyFill="1" applyBorder="1" applyAlignment="1" applyProtection="1">
      <alignment vertical="center"/>
    </xf>
    <xf numFmtId="0" fontId="5" fillId="2" borderId="6" xfId="0" applyFont="1" applyFill="1" applyBorder="1" applyAlignment="1" applyProtection="1">
      <alignment vertical="center"/>
    </xf>
    <xf numFmtId="0" fontId="3" fillId="2" borderId="6" xfId="0" applyFont="1" applyFill="1" applyBorder="1" applyAlignment="1" applyProtection="1">
      <alignment vertical="center"/>
    </xf>
    <xf numFmtId="0" fontId="5" fillId="2" borderId="4" xfId="0" applyFont="1" applyFill="1" applyBorder="1" applyAlignment="1" applyProtection="1">
      <alignment vertical="center"/>
    </xf>
    <xf numFmtId="0" fontId="5"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5" fillId="2" borderId="5" xfId="0" applyFont="1" applyFill="1" applyBorder="1" applyAlignment="1" applyProtection="1">
      <alignment vertical="center"/>
    </xf>
    <xf numFmtId="0" fontId="5" fillId="2" borderId="1" xfId="0" applyFont="1" applyFill="1" applyBorder="1" applyAlignment="1" applyProtection="1">
      <alignment vertical="center"/>
    </xf>
    <xf numFmtId="0" fontId="3" fillId="2" borderId="1" xfId="0" applyFont="1" applyFill="1" applyBorder="1" applyAlignment="1" applyProtection="1">
      <alignment vertical="center"/>
    </xf>
    <xf numFmtId="0" fontId="6" fillId="2" borderId="7" xfId="0" applyFont="1" applyFill="1" applyBorder="1" applyProtection="1"/>
    <xf numFmtId="0" fontId="6" fillId="2" borderId="2" xfId="0" applyFont="1" applyFill="1" applyBorder="1" applyProtection="1"/>
    <xf numFmtId="0" fontId="6" fillId="2" borderId="3" xfId="0" applyFont="1" applyFill="1" applyBorder="1" applyProtection="1"/>
    <xf numFmtId="0" fontId="3" fillId="2" borderId="0" xfId="0" applyFont="1" applyFill="1" applyBorder="1" applyAlignment="1" applyProtection="1">
      <alignment horizontal="left" vertical="center" wrapText="1"/>
    </xf>
    <xf numFmtId="0" fontId="28" fillId="2" borderId="0" xfId="0" applyFont="1" applyFill="1" applyProtection="1"/>
    <xf numFmtId="0" fontId="28" fillId="2" borderId="0" xfId="0" applyFont="1" applyFill="1" applyBorder="1" applyAlignment="1" applyProtection="1">
      <alignment horizontal="left" vertical="center"/>
    </xf>
    <xf numFmtId="0" fontId="31" fillId="2" borderId="0" xfId="0" applyFont="1" applyFill="1" applyBorder="1" applyAlignment="1" applyProtection="1">
      <alignment horizontal="left" vertical="center" wrapText="1"/>
    </xf>
    <xf numFmtId="0" fontId="32" fillId="2" borderId="0" xfId="0" applyFont="1" applyFill="1" applyBorder="1" applyProtection="1"/>
    <xf numFmtId="0" fontId="32" fillId="2" borderId="0" xfId="0" applyFont="1" applyFill="1" applyProtection="1"/>
    <xf numFmtId="0" fontId="30" fillId="2" borderId="0" xfId="0" applyFont="1" applyFill="1" applyBorder="1" applyAlignment="1" applyProtection="1">
      <alignment horizontal="left" vertical="center"/>
    </xf>
    <xf numFmtId="0" fontId="2" fillId="2" borderId="4" xfId="0" applyFont="1" applyFill="1" applyBorder="1" applyAlignment="1" applyProtection="1">
      <alignment horizontal="left" vertical="justify"/>
    </xf>
    <xf numFmtId="0" fontId="2" fillId="2" borderId="0" xfId="0" applyFont="1" applyFill="1" applyBorder="1" applyAlignment="1" applyProtection="1">
      <alignment horizontal="left" vertical="justify"/>
    </xf>
    <xf numFmtId="0" fontId="6" fillId="2" borderId="0" xfId="0" applyFont="1" applyFill="1" applyBorder="1" applyAlignment="1" applyProtection="1">
      <alignment horizontal="center"/>
    </xf>
    <xf numFmtId="0" fontId="17" fillId="2" borderId="0"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0" xfId="0" applyFont="1" applyFill="1" applyBorder="1" applyAlignment="1" applyProtection="1">
      <alignment horizontal="left"/>
    </xf>
    <xf numFmtId="0" fontId="3" fillId="2" borderId="0" xfId="0" applyFont="1" applyFill="1" applyBorder="1" applyAlignment="1" applyProtection="1">
      <alignment horizontal="left"/>
    </xf>
    <xf numFmtId="0" fontId="18" fillId="2" borderId="0" xfId="0" applyFont="1" applyFill="1" applyAlignment="1" applyProtection="1">
      <alignment horizontal="justify" vertical="top"/>
    </xf>
    <xf numFmtId="0" fontId="17" fillId="2" borderId="0" xfId="0" applyFont="1" applyFill="1" applyAlignment="1" applyProtection="1">
      <alignment horizontal="justify" vertical="top"/>
    </xf>
    <xf numFmtId="4" fontId="3" fillId="2" borderId="0" xfId="0" applyNumberFormat="1" applyFont="1" applyFill="1" applyAlignment="1" applyProtection="1">
      <alignment horizontal="left" vertical="justify"/>
    </xf>
    <xf numFmtId="0" fontId="6" fillId="2" borderId="2" xfId="0" applyFont="1" applyFill="1" applyBorder="1" applyAlignment="1" applyProtection="1">
      <alignment horizontal="center"/>
    </xf>
    <xf numFmtId="0" fontId="6" fillId="2" borderId="0" xfId="0" applyFont="1" applyFill="1" applyBorder="1" applyAlignment="1" applyProtection="1">
      <alignment horizontal="left"/>
    </xf>
    <xf numFmtId="0" fontId="18" fillId="2"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wrapText="1"/>
    </xf>
    <xf numFmtId="0" fontId="2" fillId="2" borderId="0" xfId="0" applyFont="1" applyFill="1" applyAlignment="1" applyProtection="1">
      <alignment horizontal="justify" vertical="top"/>
    </xf>
    <xf numFmtId="0" fontId="3" fillId="2" borderId="0" xfId="0" applyFont="1" applyFill="1" applyBorder="1" applyAlignment="1" applyProtection="1">
      <alignment horizontal="left" vertical="center" wrapText="1"/>
    </xf>
    <xf numFmtId="0" fontId="2" fillId="2" borderId="0" xfId="0" applyFont="1" applyFill="1" applyAlignment="1" applyProtection="1">
      <alignment horizontal="justify" vertical="justify"/>
    </xf>
    <xf numFmtId="0" fontId="2" fillId="2" borderId="0" xfId="0" applyFont="1" applyFill="1" applyBorder="1" applyAlignment="1" applyProtection="1">
      <alignment vertical="center" wrapText="1"/>
    </xf>
    <xf numFmtId="0" fontId="3" fillId="2" borderId="0" xfId="0" applyFont="1" applyFill="1" applyProtection="1"/>
    <xf numFmtId="0" fontId="2" fillId="2" borderId="0" xfId="0" applyNumberFormat="1" applyFont="1" applyFill="1" applyAlignment="1" applyProtection="1">
      <alignment horizontal="justify" vertical="top"/>
    </xf>
    <xf numFmtId="0" fontId="3" fillId="2" borderId="0" xfId="0" applyFont="1" applyFill="1" applyBorder="1" applyAlignment="1" applyProtection="1">
      <alignment horizontal="center" vertical="center" wrapText="1"/>
    </xf>
    <xf numFmtId="0" fontId="2" fillId="2" borderId="0" xfId="0" applyNumberFormat="1" applyFont="1" applyFill="1" applyAlignment="1" applyProtection="1">
      <alignment horizontal="left" vertical="justify"/>
    </xf>
    <xf numFmtId="0" fontId="5" fillId="2" borderId="0" xfId="0" applyFont="1" applyFill="1" applyBorder="1" applyAlignment="1" applyProtection="1">
      <alignment horizontal="left" vertical="center" wrapText="1"/>
    </xf>
    <xf numFmtId="0" fontId="3" fillId="2" borderId="0" xfId="0" applyFont="1" applyFill="1" applyBorder="1" applyProtection="1">
      <protection hidden="1"/>
    </xf>
    <xf numFmtId="0" fontId="2" fillId="2" borderId="0" xfId="0" applyFont="1" applyFill="1" applyBorder="1" applyProtection="1">
      <protection hidden="1"/>
    </xf>
    <xf numFmtId="0" fontId="2" fillId="2" borderId="0" xfId="0" applyFont="1" applyFill="1" applyBorder="1" applyAlignment="1" applyProtection="1">
      <protection hidden="1"/>
    </xf>
    <xf numFmtId="0" fontId="2" fillId="2" borderId="0" xfId="0" applyFont="1" applyFill="1" applyProtection="1">
      <protection hidden="1"/>
    </xf>
    <xf numFmtId="0" fontId="3" fillId="2" borderId="0" xfId="0" applyFont="1" applyFill="1" applyBorder="1" applyAlignment="1" applyProtection="1">
      <protection hidden="1"/>
    </xf>
    <xf numFmtId="0" fontId="2" fillId="2" borderId="8" xfId="0" applyFont="1" applyFill="1" applyBorder="1" applyProtection="1">
      <protection hidden="1"/>
    </xf>
    <xf numFmtId="0" fontId="2" fillId="2" borderId="6" xfId="0" applyFont="1" applyFill="1" applyBorder="1" applyProtection="1">
      <protection hidden="1"/>
    </xf>
    <xf numFmtId="0" fontId="2" fillId="2" borderId="0" xfId="0" applyFont="1" applyFill="1" applyBorder="1" applyAlignment="1" applyProtection="1">
      <alignment horizontal="left"/>
      <protection hidden="1"/>
    </xf>
    <xf numFmtId="0" fontId="2" fillId="2" borderId="0" xfId="0" applyFont="1" applyFill="1" applyBorder="1" applyAlignment="1" applyProtection="1">
      <alignment horizontal="center"/>
      <protection hidden="1"/>
    </xf>
    <xf numFmtId="0" fontId="2" fillId="2" borderId="0" xfId="0" applyFont="1" applyFill="1" applyBorder="1" applyAlignment="1" applyProtection="1">
      <alignment horizontal="right"/>
      <protection hidden="1"/>
    </xf>
    <xf numFmtId="4" fontId="3" fillId="2" borderId="0" xfId="0" applyNumberFormat="1" applyFont="1" applyFill="1" applyAlignment="1" applyProtection="1">
      <alignment horizontal="justify" vertical="justify"/>
      <protection hidden="1"/>
    </xf>
    <xf numFmtId="0" fontId="2" fillId="2" borderId="4" xfId="0" applyFont="1" applyFill="1" applyBorder="1" applyProtection="1">
      <protection hidden="1"/>
    </xf>
    <xf numFmtId="0" fontId="6" fillId="2" borderId="0" xfId="0" applyFont="1" applyFill="1" applyBorder="1" applyAlignment="1" applyProtection="1">
      <alignment vertical="center"/>
      <protection hidden="1"/>
    </xf>
    <xf numFmtId="4" fontId="3" fillId="2" borderId="0" xfId="0" applyNumberFormat="1" applyFont="1" applyFill="1" applyAlignment="1" applyProtection="1">
      <alignment vertical="center"/>
      <protection hidden="1"/>
    </xf>
    <xf numFmtId="0" fontId="6" fillId="2" borderId="4" xfId="0" applyFont="1" applyFill="1" applyBorder="1" applyAlignment="1" applyProtection="1">
      <protection hidden="1"/>
    </xf>
    <xf numFmtId="0" fontId="6" fillId="2" borderId="0" xfId="0" applyFont="1" applyFill="1" applyBorder="1" applyAlignment="1" applyProtection="1">
      <protection hidden="1"/>
    </xf>
    <xf numFmtId="0" fontId="2" fillId="2" borderId="4" xfId="0" applyFont="1" applyFill="1" applyBorder="1" applyAlignment="1" applyProtection="1">
      <alignment horizontal="left" vertical="justify"/>
      <protection hidden="1"/>
    </xf>
    <xf numFmtId="0" fontId="2" fillId="2" borderId="0" xfId="0" applyFont="1" applyFill="1" applyBorder="1" applyAlignment="1" applyProtection="1">
      <alignment horizontal="left" vertical="justify"/>
      <protection hidden="1"/>
    </xf>
    <xf numFmtId="0" fontId="2" fillId="2" borderId="0" xfId="0" applyFont="1" applyFill="1" applyBorder="1" applyAlignment="1" applyProtection="1">
      <alignment horizontal="center" vertical="justify"/>
      <protection hidden="1"/>
    </xf>
    <xf numFmtId="0" fontId="2" fillId="2" borderId="5" xfId="0" applyFont="1" applyFill="1" applyBorder="1" applyProtection="1">
      <protection hidden="1"/>
    </xf>
    <xf numFmtId="0" fontId="6" fillId="2" borderId="1" xfId="0" applyFont="1" applyFill="1" applyBorder="1" applyAlignment="1" applyProtection="1">
      <alignment vertical="center"/>
      <protection hidden="1"/>
    </xf>
    <xf numFmtId="0" fontId="2" fillId="2" borderId="0" xfId="0" applyFont="1" applyFill="1" applyBorder="1" applyAlignment="1" applyProtection="1">
      <alignment vertical="center"/>
      <protection hidden="1"/>
    </xf>
    <xf numFmtId="0" fontId="2" fillId="2" borderId="0" xfId="0" applyFont="1" applyFill="1" applyBorder="1" applyAlignment="1" applyProtection="1">
      <alignment horizontal="right" vertical="center"/>
      <protection hidden="1"/>
    </xf>
    <xf numFmtId="0" fontId="12" fillId="2" borderId="0" xfId="0" applyFont="1" applyFill="1" applyBorder="1" applyProtection="1">
      <protection hidden="1"/>
    </xf>
    <xf numFmtId="0" fontId="2" fillId="2" borderId="13" xfId="0" applyFont="1" applyFill="1" applyBorder="1" applyProtection="1">
      <protection hidden="1"/>
    </xf>
    <xf numFmtId="0" fontId="13" fillId="2" borderId="0" xfId="0" applyFont="1" applyFill="1" applyBorder="1" applyProtection="1">
      <protection hidden="1"/>
    </xf>
    <xf numFmtId="0" fontId="12" fillId="2" borderId="0" xfId="0" applyFont="1" applyFill="1" applyBorder="1" applyAlignment="1" applyProtection="1">
      <alignment vertical="center"/>
      <protection hidden="1"/>
    </xf>
    <xf numFmtId="0" fontId="2" fillId="2" borderId="14" xfId="0" applyFont="1" applyFill="1" applyBorder="1" applyProtection="1">
      <protection hidden="1"/>
    </xf>
    <xf numFmtId="0" fontId="17" fillId="2" borderId="0" xfId="0" applyFont="1" applyFill="1" applyBorder="1" applyProtection="1">
      <protection hidden="1"/>
    </xf>
    <xf numFmtId="0" fontId="17" fillId="2" borderId="0" xfId="0" applyFont="1" applyFill="1" applyBorder="1" applyAlignment="1" applyProtection="1">
      <alignment horizontal="justify" vertical="top"/>
      <protection hidden="1"/>
    </xf>
    <xf numFmtId="0" fontId="1" fillId="2" borderId="0" xfId="0" applyFont="1" applyFill="1" applyBorder="1" applyAlignment="1" applyProtection="1">
      <alignment vertical="justify"/>
      <protection hidden="1"/>
    </xf>
    <xf numFmtId="0" fontId="1" fillId="0" borderId="0" xfId="0" applyFont="1" applyBorder="1" applyAlignment="1" applyProtection="1">
      <alignment horizontal="justify" vertical="top"/>
      <protection hidden="1"/>
    </xf>
    <xf numFmtId="0" fontId="1" fillId="0" borderId="13" xfId="0" applyFont="1" applyBorder="1" applyAlignment="1" applyProtection="1">
      <alignment horizontal="justify" vertical="top"/>
      <protection hidden="1"/>
    </xf>
    <xf numFmtId="0" fontId="2" fillId="3" borderId="8" xfId="0" applyFont="1" applyFill="1" applyBorder="1" applyProtection="1">
      <protection hidden="1"/>
    </xf>
    <xf numFmtId="0" fontId="6" fillId="3" borderId="6" xfId="0" applyFont="1" applyFill="1" applyBorder="1" applyAlignment="1" applyProtection="1">
      <alignment horizontal="left"/>
      <protection hidden="1"/>
    </xf>
    <xf numFmtId="2" fontId="2" fillId="3" borderId="7" xfId="0" applyNumberFormat="1" applyFont="1" applyFill="1" applyBorder="1" applyAlignment="1" applyProtection="1">
      <protection hidden="1"/>
    </xf>
    <xf numFmtId="0" fontId="6" fillId="2" borderId="6" xfId="0" applyFont="1" applyFill="1" applyBorder="1" applyProtection="1">
      <protection hidden="1"/>
    </xf>
    <xf numFmtId="1" fontId="2" fillId="2" borderId="7" xfId="0" applyNumberFormat="1" applyFont="1" applyFill="1" applyBorder="1" applyProtection="1">
      <protection hidden="1"/>
    </xf>
    <xf numFmtId="1" fontId="2" fillId="2" borderId="13" xfId="0" applyNumberFormat="1" applyFont="1" applyFill="1" applyBorder="1" applyProtection="1">
      <protection hidden="1"/>
    </xf>
    <xf numFmtId="0" fontId="2" fillId="2" borderId="8" xfId="0" applyFont="1" applyFill="1" applyBorder="1" applyAlignment="1" applyProtection="1">
      <alignment horizontal="left"/>
      <protection hidden="1"/>
    </xf>
    <xf numFmtId="0" fontId="6" fillId="2" borderId="6" xfId="0" applyFont="1" applyFill="1" applyBorder="1" applyAlignment="1" applyProtection="1">
      <alignment horizontal="left"/>
      <protection hidden="1"/>
    </xf>
    <xf numFmtId="2" fontId="2" fillId="2" borderId="7" xfId="0" applyNumberFormat="1" applyFont="1" applyFill="1" applyBorder="1" applyProtection="1">
      <protection hidden="1"/>
    </xf>
    <xf numFmtId="0" fontId="3" fillId="5" borderId="9" xfId="0" applyFont="1" applyFill="1" applyBorder="1" applyAlignment="1" applyProtection="1">
      <alignment horizontal="left"/>
      <protection hidden="1"/>
    </xf>
    <xf numFmtId="0" fontId="6" fillId="5" borderId="10" xfId="0" applyFont="1" applyFill="1" applyBorder="1" applyAlignment="1" applyProtection="1">
      <alignment horizontal="center"/>
      <protection hidden="1"/>
    </xf>
    <xf numFmtId="2" fontId="3" fillId="5" borderId="11" xfId="0" applyNumberFormat="1" applyFont="1" applyFill="1" applyBorder="1" applyProtection="1">
      <protection hidden="1"/>
    </xf>
    <xf numFmtId="2" fontId="2" fillId="0" borderId="13" xfId="0" applyNumberFormat="1" applyFont="1" applyFill="1" applyBorder="1" applyProtection="1">
      <protection hidden="1"/>
    </xf>
    <xf numFmtId="0" fontId="2" fillId="2" borderId="9" xfId="0" applyFont="1" applyFill="1" applyBorder="1" applyProtection="1">
      <protection hidden="1"/>
    </xf>
    <xf numFmtId="0" fontId="6" fillId="2" borderId="10" xfId="0" applyFont="1" applyFill="1" applyBorder="1" applyProtection="1">
      <protection hidden="1"/>
    </xf>
    <xf numFmtId="2" fontId="2" fillId="2" borderId="11" xfId="0" applyNumberFormat="1" applyFont="1" applyFill="1" applyBorder="1" applyProtection="1">
      <protection hidden="1"/>
    </xf>
    <xf numFmtId="2" fontId="2" fillId="2" borderId="0" xfId="0" applyNumberFormat="1" applyFont="1" applyFill="1" applyBorder="1" applyProtection="1">
      <protection hidden="1"/>
    </xf>
    <xf numFmtId="0" fontId="2" fillId="2" borderId="8" xfId="0" applyFont="1" applyFill="1" applyBorder="1" applyAlignment="1" applyProtection="1">
      <alignment horizontal="left" vertical="center" wrapText="1"/>
      <protection hidden="1"/>
    </xf>
    <xf numFmtId="0" fontId="6" fillId="2" borderId="6" xfId="0" applyFont="1" applyFill="1" applyBorder="1" applyAlignment="1" applyProtection="1">
      <alignment horizontal="center" vertical="center" wrapText="1"/>
      <protection hidden="1"/>
    </xf>
    <xf numFmtId="164" fontId="2" fillId="2" borderId="7" xfId="0" applyNumberFormat="1" applyFont="1" applyFill="1" applyBorder="1" applyAlignment="1" applyProtection="1">
      <alignment horizontal="right" vertical="center"/>
      <protection hidden="1"/>
    </xf>
    <xf numFmtId="0" fontId="6" fillId="3" borderId="1" xfId="0" applyFont="1" applyFill="1" applyBorder="1" applyAlignment="1" applyProtection="1">
      <alignment horizontal="left"/>
      <protection hidden="1"/>
    </xf>
    <xf numFmtId="2" fontId="2" fillId="3" borderId="3" xfId="0" applyNumberFormat="1" applyFont="1" applyFill="1" applyBorder="1" applyAlignment="1" applyProtection="1">
      <protection hidden="1"/>
    </xf>
    <xf numFmtId="0" fontId="6" fillId="2" borderId="0" xfId="0" applyFont="1" applyFill="1" applyBorder="1" applyProtection="1">
      <protection hidden="1"/>
    </xf>
    <xf numFmtId="2" fontId="2" fillId="2" borderId="2" xfId="0" applyNumberFormat="1" applyFont="1" applyFill="1" applyBorder="1" applyProtection="1">
      <protection hidden="1"/>
    </xf>
    <xf numFmtId="2" fontId="2" fillId="2" borderId="13" xfId="0" applyNumberFormat="1" applyFont="1" applyFill="1" applyBorder="1" applyProtection="1">
      <protection hidden="1"/>
    </xf>
    <xf numFmtId="0" fontId="2" fillId="2" borderId="4" xfId="0" applyFont="1" applyFill="1" applyBorder="1" applyAlignment="1" applyProtection="1">
      <alignment horizontal="left"/>
      <protection hidden="1"/>
    </xf>
    <xf numFmtId="0" fontId="6" fillId="2" borderId="0" xfId="0" applyFont="1" applyFill="1" applyBorder="1" applyAlignment="1" applyProtection="1">
      <alignment horizontal="left"/>
      <protection hidden="1"/>
    </xf>
    <xf numFmtId="0" fontId="2" fillId="2" borderId="4"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center" vertical="center" wrapText="1"/>
      <protection hidden="1"/>
    </xf>
    <xf numFmtId="2" fontId="2" fillId="2" borderId="2" xfId="0" applyNumberFormat="1" applyFont="1" applyFill="1" applyBorder="1" applyAlignment="1" applyProtection="1">
      <alignment horizontal="right" vertical="center"/>
      <protection hidden="1"/>
    </xf>
    <xf numFmtId="0" fontId="2" fillId="3" borderId="0" xfId="0" applyFont="1" applyFill="1" applyBorder="1" applyProtection="1">
      <protection hidden="1"/>
    </xf>
    <xf numFmtId="0" fontId="6" fillId="3" borderId="0" xfId="0" applyFont="1" applyFill="1" applyBorder="1" applyAlignment="1" applyProtection="1">
      <alignment horizontal="left"/>
      <protection hidden="1"/>
    </xf>
    <xf numFmtId="2" fontId="2" fillId="3" borderId="0" xfId="0" applyNumberFormat="1" applyFont="1" applyFill="1" applyBorder="1" applyAlignment="1" applyProtection="1">
      <protection hidden="1"/>
    </xf>
    <xf numFmtId="0" fontId="6" fillId="2" borderId="1" xfId="0" applyFont="1" applyFill="1" applyBorder="1" applyProtection="1">
      <protection hidden="1"/>
    </xf>
    <xf numFmtId="2" fontId="2" fillId="2" borderId="3" xfId="0" applyNumberFormat="1" applyFont="1" applyFill="1" applyBorder="1" applyProtection="1">
      <protection hidden="1"/>
    </xf>
    <xf numFmtId="0" fontId="6" fillId="2" borderId="13" xfId="0" applyFont="1" applyFill="1" applyBorder="1" applyAlignment="1" applyProtection="1">
      <protection hidden="1"/>
    </xf>
    <xf numFmtId="0" fontId="3" fillId="4" borderId="8" xfId="0" applyFont="1" applyFill="1" applyBorder="1" applyProtection="1">
      <protection hidden="1"/>
    </xf>
    <xf numFmtId="0" fontId="6" fillId="4" borderId="6" xfId="0" applyFont="1" applyFill="1" applyBorder="1" applyAlignment="1" applyProtection="1">
      <alignment horizontal="left"/>
      <protection hidden="1"/>
    </xf>
    <xf numFmtId="2" fontId="3" fillId="4" borderId="7" xfId="0" applyNumberFormat="1" applyFont="1" applyFill="1" applyBorder="1" applyAlignment="1" applyProtection="1">
      <protection hidden="1"/>
    </xf>
    <xf numFmtId="0" fontId="2" fillId="2" borderId="5" xfId="0" applyFont="1" applyFill="1" applyBorder="1" applyAlignment="1" applyProtection="1">
      <alignment horizontal="left"/>
      <protection hidden="1"/>
    </xf>
    <xf numFmtId="0" fontId="6" fillId="2" borderId="1" xfId="0" applyFont="1" applyFill="1" applyBorder="1" applyAlignment="1" applyProtection="1">
      <alignment horizontal="left"/>
      <protection hidden="1"/>
    </xf>
    <xf numFmtId="0" fontId="2" fillId="2" borderId="5" xfId="0" applyFont="1" applyFill="1" applyBorder="1" applyAlignment="1" applyProtection="1">
      <alignment horizontal="left" vertical="center" wrapText="1"/>
      <protection hidden="1"/>
    </xf>
    <xf numFmtId="0" fontId="6" fillId="2" borderId="1" xfId="0" applyFont="1" applyFill="1" applyBorder="1" applyAlignment="1" applyProtection="1">
      <alignment horizontal="center" vertical="center" wrapText="1"/>
      <protection hidden="1"/>
    </xf>
    <xf numFmtId="2" fontId="2" fillId="2" borderId="3" xfId="0" applyNumberFormat="1" applyFont="1" applyFill="1" applyBorder="1" applyAlignment="1" applyProtection="1">
      <alignment horizontal="right" vertical="center"/>
      <protection hidden="1"/>
    </xf>
    <xf numFmtId="0" fontId="2" fillId="3" borderId="4" xfId="0" applyFont="1" applyFill="1" applyBorder="1" applyProtection="1">
      <protection hidden="1"/>
    </xf>
    <xf numFmtId="2" fontId="2" fillId="3" borderId="2" xfId="0" applyNumberFormat="1" applyFont="1" applyFill="1" applyBorder="1" applyAlignment="1" applyProtection="1">
      <protection hidden="1"/>
    </xf>
    <xf numFmtId="0" fontId="6" fillId="2" borderId="6" xfId="0" applyFont="1" applyFill="1" applyBorder="1" applyAlignment="1" applyProtection="1">
      <alignment horizontal="left" vertical="center"/>
      <protection hidden="1"/>
    </xf>
    <xf numFmtId="0" fontId="3" fillId="5" borderId="9" xfId="0" applyFont="1" applyFill="1" applyBorder="1" applyProtection="1">
      <protection hidden="1"/>
    </xf>
    <xf numFmtId="0" fontId="6" fillId="5" borderId="10" xfId="0" applyFont="1" applyFill="1" applyBorder="1" applyProtection="1">
      <protection hidden="1"/>
    </xf>
    <xf numFmtId="2" fontId="2" fillId="0" borderId="0" xfId="0" applyNumberFormat="1" applyFont="1" applyFill="1" applyBorder="1" applyProtection="1">
      <protection hidden="1"/>
    </xf>
    <xf numFmtId="0" fontId="2" fillId="2" borderId="0"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left" vertical="center"/>
      <protection hidden="1"/>
    </xf>
    <xf numFmtId="165" fontId="2" fillId="2" borderId="0" xfId="0" applyNumberFormat="1" applyFont="1" applyFill="1" applyBorder="1" applyProtection="1">
      <protection hidden="1"/>
    </xf>
    <xf numFmtId="0" fontId="3" fillId="5" borderId="9" xfId="0" applyFont="1" applyFill="1" applyBorder="1" applyAlignment="1" applyProtection="1">
      <alignment horizontal="left" vertical="center" wrapText="1"/>
      <protection hidden="1"/>
    </xf>
    <xf numFmtId="0" fontId="6" fillId="5" borderId="10" xfId="0" applyFont="1" applyFill="1" applyBorder="1" applyAlignment="1" applyProtection="1">
      <alignment horizontal="center" vertical="center" wrapText="1"/>
      <protection hidden="1"/>
    </xf>
    <xf numFmtId="164" fontId="3" fillId="5" borderId="11" xfId="0" applyNumberFormat="1" applyFont="1" applyFill="1" applyBorder="1" applyAlignment="1" applyProtection="1">
      <alignment horizontal="right" vertical="center"/>
      <protection hidden="1"/>
    </xf>
    <xf numFmtId="0" fontId="6" fillId="2" borderId="0" xfId="0" applyFont="1" applyFill="1" applyBorder="1" applyAlignment="1" applyProtection="1">
      <alignment horizontal="left" vertical="center" wrapText="1"/>
      <protection hidden="1"/>
    </xf>
    <xf numFmtId="0" fontId="2" fillId="2" borderId="14" xfId="0" applyFont="1" applyFill="1" applyBorder="1" applyAlignment="1" applyProtection="1">
      <alignment vertical="center" wrapText="1"/>
      <protection hidden="1"/>
    </xf>
    <xf numFmtId="0" fontId="6" fillId="2" borderId="1" xfId="0" applyFont="1" applyFill="1" applyBorder="1" applyAlignment="1" applyProtection="1">
      <alignment horizontal="left" vertical="center"/>
      <protection hidden="1"/>
    </xf>
    <xf numFmtId="0" fontId="6" fillId="2" borderId="0" xfId="0" applyFont="1" applyFill="1" applyBorder="1" applyAlignment="1" applyProtection="1">
      <alignment horizontal="left" vertical="center" wrapText="1"/>
      <protection hidden="1"/>
    </xf>
    <xf numFmtId="0" fontId="2" fillId="2" borderId="8" xfId="0" applyFont="1" applyFill="1" applyBorder="1" applyAlignment="1" applyProtection="1">
      <alignment horizontal="left" vertical="center" wrapText="1"/>
      <protection hidden="1"/>
    </xf>
    <xf numFmtId="0" fontId="2" fillId="2" borderId="6" xfId="0" applyFont="1" applyFill="1" applyBorder="1" applyAlignment="1" applyProtection="1">
      <alignment horizontal="left" vertical="center" wrapText="1"/>
      <protection hidden="1"/>
    </xf>
    <xf numFmtId="0" fontId="2" fillId="2" borderId="7" xfId="0" applyFont="1" applyFill="1" applyBorder="1" applyAlignment="1" applyProtection="1">
      <alignment horizontal="left" vertical="center" wrapText="1"/>
      <protection hidden="1"/>
    </xf>
    <xf numFmtId="0" fontId="2" fillId="3" borderId="5" xfId="0" applyFont="1" applyFill="1" applyBorder="1" applyProtection="1">
      <protection hidden="1"/>
    </xf>
    <xf numFmtId="0" fontId="2" fillId="2" borderId="14"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17" fillId="2" borderId="10" xfId="0" applyFont="1" applyFill="1" applyBorder="1" applyAlignment="1" applyProtection="1">
      <alignment horizontal="center"/>
      <protection hidden="1"/>
    </xf>
    <xf numFmtId="0" fontId="2" fillId="2" borderId="5" xfId="0" applyFont="1" applyFill="1" applyBorder="1" applyAlignment="1" applyProtection="1">
      <alignment horizontal="left" vertical="center" wrapText="1"/>
      <protection hidden="1"/>
    </xf>
    <xf numFmtId="0" fontId="2" fillId="2" borderId="1" xfId="0" applyFont="1" applyFill="1" applyBorder="1" applyAlignment="1" applyProtection="1">
      <alignment horizontal="left" vertical="center" wrapText="1"/>
      <protection hidden="1"/>
    </xf>
    <xf numFmtId="0" fontId="2" fillId="2" borderId="3" xfId="0" applyFont="1" applyFill="1" applyBorder="1" applyAlignment="1" applyProtection="1">
      <alignment horizontal="left" vertical="center" wrapText="1"/>
      <protection hidden="1"/>
    </xf>
    <xf numFmtId="0" fontId="2" fillId="5" borderId="10" xfId="0" applyFont="1" applyFill="1" applyBorder="1" applyProtection="1">
      <protection hidden="1"/>
    </xf>
    <xf numFmtId="0" fontId="17" fillId="2" borderId="0" xfId="0" applyFont="1" applyFill="1" applyBorder="1" applyAlignment="1" applyProtection="1">
      <alignment horizontal="left" vertical="center" wrapText="1"/>
      <protection hidden="1"/>
    </xf>
    <xf numFmtId="0" fontId="6" fillId="2" borderId="13" xfId="0" applyFont="1" applyFill="1" applyBorder="1" applyAlignment="1" applyProtection="1">
      <alignment vertical="center" wrapText="1"/>
      <protection hidden="1"/>
    </xf>
    <xf numFmtId="0" fontId="17" fillId="2" borderId="0" xfId="0" applyFont="1" applyFill="1" applyBorder="1" applyAlignment="1" applyProtection="1">
      <alignment horizontal="right"/>
      <protection hidden="1"/>
    </xf>
    <xf numFmtId="0" fontId="2" fillId="2"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wrapText="1"/>
      <protection hidden="1"/>
    </xf>
    <xf numFmtId="0" fontId="6" fillId="2" borderId="0" xfId="0" applyFont="1" applyFill="1" applyBorder="1" applyAlignment="1" applyProtection="1">
      <alignment vertical="center" wrapText="1"/>
      <protection hidden="1"/>
    </xf>
    <xf numFmtId="0" fontId="2" fillId="2" borderId="9" xfId="0" applyFont="1" applyFill="1" applyBorder="1" applyAlignment="1" applyProtection="1">
      <alignment horizontal="left"/>
      <protection hidden="1"/>
    </xf>
    <xf numFmtId="0" fontId="6" fillId="2" borderId="10" xfId="0" applyFont="1" applyFill="1" applyBorder="1" applyAlignment="1" applyProtection="1">
      <alignment horizontal="left"/>
      <protection hidden="1"/>
    </xf>
    <xf numFmtId="0" fontId="17" fillId="2" borderId="0" xfId="0" applyFont="1" applyFill="1" applyBorder="1" applyAlignment="1" applyProtection="1">
      <alignment horizontal="justify" vertical="top"/>
      <protection hidden="1"/>
    </xf>
    <xf numFmtId="0" fontId="17" fillId="2" borderId="0" xfId="0" applyFont="1" applyFill="1" applyBorder="1" applyAlignment="1" applyProtection="1">
      <alignment horizontal="center" vertical="center" wrapText="1"/>
      <protection hidden="1"/>
    </xf>
    <xf numFmtId="2" fontId="3" fillId="5" borderId="11" xfId="0" applyNumberFormat="1" applyFont="1" applyFill="1" applyBorder="1" applyAlignment="1" applyProtection="1">
      <protection hidden="1"/>
    </xf>
    <xf numFmtId="0" fontId="6" fillId="5" borderId="10" xfId="0" applyFont="1" applyFill="1" applyBorder="1" applyAlignment="1" applyProtection="1">
      <alignment horizontal="left" vertical="center"/>
      <protection hidden="1"/>
    </xf>
    <xf numFmtId="0" fontId="18" fillId="2" borderId="0" xfId="0" applyFont="1" applyFill="1" applyBorder="1" applyAlignment="1" applyProtection="1">
      <alignment horizontal="center" vertical="justify"/>
      <protection hidden="1"/>
    </xf>
    <xf numFmtId="0" fontId="18" fillId="2" borderId="0" xfId="0" applyFont="1" applyFill="1" applyBorder="1" applyAlignment="1" applyProtection="1">
      <alignment horizontal="center" vertical="center"/>
      <protection hidden="1"/>
    </xf>
    <xf numFmtId="0" fontId="18" fillId="2" borderId="12" xfId="0" applyFont="1" applyFill="1" applyBorder="1" applyAlignment="1" applyProtection="1">
      <alignment horizontal="center" vertical="justify"/>
      <protection hidden="1"/>
    </xf>
    <xf numFmtId="0" fontId="18" fillId="2" borderId="12" xfId="0" applyFont="1" applyFill="1" applyBorder="1" applyAlignment="1" applyProtection="1">
      <alignment horizontal="center" vertical="center"/>
      <protection hidden="1"/>
    </xf>
    <xf numFmtId="0" fontId="9" fillId="2" borderId="0" xfId="0" applyFont="1" applyFill="1" applyBorder="1" applyAlignment="1" applyProtection="1">
      <alignment horizontal="center"/>
      <protection hidden="1"/>
    </xf>
    <xf numFmtId="0" fontId="6" fillId="2" borderId="0" xfId="0" applyFont="1" applyFill="1" applyBorder="1" applyAlignment="1" applyProtection="1">
      <alignment horizontal="center"/>
      <protection hidden="1"/>
    </xf>
    <xf numFmtId="0" fontId="6" fillId="2" borderId="0" xfId="0" applyFont="1" applyFill="1" applyBorder="1" applyAlignment="1" applyProtection="1">
      <alignment horizontal="center"/>
      <protection hidden="1"/>
    </xf>
    <xf numFmtId="0" fontId="29" fillId="2" borderId="0" xfId="0" applyFont="1" applyFill="1" applyBorder="1" applyProtection="1">
      <protection hidden="1"/>
    </xf>
    <xf numFmtId="0" fontId="9" fillId="2" borderId="12" xfId="0" applyFont="1" applyFill="1" applyBorder="1" applyAlignment="1" applyProtection="1">
      <alignment horizontal="center"/>
      <protection hidden="1"/>
    </xf>
    <xf numFmtId="0" fontId="6" fillId="2" borderId="12" xfId="0" applyFont="1" applyFill="1" applyBorder="1" applyAlignment="1" applyProtection="1">
      <alignment horizontal="center"/>
      <protection hidden="1"/>
    </xf>
    <xf numFmtId="0" fontId="33" fillId="2" borderId="0" xfId="0" applyFont="1" applyFill="1" applyBorder="1" applyProtection="1">
      <protection hidden="1"/>
    </xf>
    <xf numFmtId="0" fontId="5" fillId="2" borderId="0" xfId="0" applyFont="1" applyFill="1" applyBorder="1" applyAlignment="1" applyProtection="1">
      <alignment horizontal="left" vertical="center" wrapText="1"/>
      <protection hidden="1"/>
    </xf>
    <xf numFmtId="0" fontId="1" fillId="2" borderId="0" xfId="0" applyFont="1" applyFill="1" applyBorder="1" applyAlignment="1" applyProtection="1">
      <alignment horizontal="center"/>
      <protection hidden="1"/>
    </xf>
    <xf numFmtId="0" fontId="17" fillId="2" borderId="0" xfId="0" applyFont="1" applyFill="1" applyBorder="1" applyAlignment="1" applyProtection="1">
      <alignment horizontal="center"/>
      <protection hidden="1"/>
    </xf>
    <xf numFmtId="0" fontId="18" fillId="2" borderId="0" xfId="0" applyFont="1" applyFill="1" applyBorder="1" applyAlignment="1" applyProtection="1">
      <alignment horizontal="justify" vertical="top"/>
      <protection hidden="1"/>
    </xf>
    <xf numFmtId="0" fontId="17" fillId="2" borderId="13" xfId="0" applyFont="1" applyFill="1" applyBorder="1" applyAlignment="1" applyProtection="1">
      <alignment vertical="justify"/>
      <protection hidden="1"/>
    </xf>
    <xf numFmtId="0" fontId="3" fillId="2" borderId="0" xfId="0" applyFont="1" applyFill="1" applyAlignment="1" applyProtection="1">
      <alignment horizontal="justify" vertical="justify"/>
      <protection hidden="1"/>
    </xf>
    <xf numFmtId="0" fontId="17" fillId="2" borderId="0" xfId="0" applyFont="1" applyFill="1" applyBorder="1" applyAlignment="1" applyProtection="1">
      <alignment vertical="justify"/>
      <protection hidden="1"/>
    </xf>
    <xf numFmtId="0" fontId="18" fillId="2" borderId="0" xfId="0" applyFont="1" applyFill="1" applyBorder="1" applyAlignment="1" applyProtection="1">
      <alignment horizontal="left" vertical="justify"/>
      <protection hidden="1"/>
    </xf>
    <xf numFmtId="0" fontId="17" fillId="2" borderId="0" xfId="0" applyFont="1" applyFill="1" applyBorder="1" applyAlignment="1" applyProtection="1">
      <alignment horizontal="left" vertical="justify"/>
      <protection hidden="1"/>
    </xf>
    <xf numFmtId="0" fontId="18" fillId="2" borderId="0" xfId="0" applyFont="1" applyFill="1" applyBorder="1" applyAlignment="1" applyProtection="1">
      <alignment horizontal="justify" vertical="justify"/>
      <protection hidden="1"/>
    </xf>
    <xf numFmtId="0" fontId="18" fillId="2" borderId="14" xfId="0" applyFont="1" applyFill="1" applyBorder="1" applyAlignment="1" applyProtection="1">
      <alignment vertical="top" wrapText="1"/>
      <protection hidden="1"/>
    </xf>
    <xf numFmtId="0" fontId="18" fillId="2" borderId="0" xfId="0" applyFont="1" applyFill="1" applyBorder="1" applyAlignment="1" applyProtection="1">
      <alignment horizontal="justify" vertical="justify" wrapText="1"/>
      <protection hidden="1"/>
    </xf>
    <xf numFmtId="0" fontId="17" fillId="2" borderId="0" xfId="0" applyFont="1" applyFill="1" applyBorder="1" applyAlignment="1" applyProtection="1">
      <alignment horizontal="justify" vertical="justify" wrapText="1"/>
      <protection hidden="1"/>
    </xf>
    <xf numFmtId="0" fontId="17" fillId="2" borderId="13" xfId="0" applyFont="1" applyFill="1" applyBorder="1" applyAlignment="1" applyProtection="1">
      <alignment vertical="top" wrapText="1"/>
      <protection hidden="1"/>
    </xf>
    <xf numFmtId="0" fontId="17" fillId="2" borderId="14" xfId="0" applyFont="1" applyFill="1" applyBorder="1" applyAlignment="1" applyProtection="1">
      <alignment vertical="top" wrapText="1"/>
      <protection hidden="1"/>
    </xf>
    <xf numFmtId="0" fontId="3" fillId="2" borderId="13" xfId="0" applyFont="1" applyFill="1" applyBorder="1" applyAlignment="1" applyProtection="1">
      <alignment vertical="center" wrapText="1"/>
      <protection hidden="1"/>
    </xf>
    <xf numFmtId="0" fontId="18" fillId="2" borderId="0" xfId="0" applyFont="1" applyFill="1" applyBorder="1" applyAlignment="1" applyProtection="1">
      <alignment horizontal="left" vertical="top" wrapText="1"/>
      <protection hidden="1"/>
    </xf>
    <xf numFmtId="0" fontId="17" fillId="2" borderId="0" xfId="0" applyFont="1" applyFill="1" applyBorder="1" applyAlignment="1" applyProtection="1">
      <alignment horizontal="left" vertical="top" wrapText="1"/>
      <protection hidden="1"/>
    </xf>
    <xf numFmtId="0" fontId="8" fillId="2" borderId="0" xfId="0" applyFont="1" applyFill="1" applyBorder="1" applyProtection="1">
      <protection hidden="1"/>
    </xf>
    <xf numFmtId="0" fontId="2" fillId="2" borderId="0" xfId="0" applyFont="1" applyFill="1" applyAlignment="1" applyProtection="1">
      <protection hidden="1"/>
    </xf>
    <xf numFmtId="0" fontId="0" fillId="2" borderId="0" xfId="0" applyFont="1" applyFill="1" applyBorder="1" applyAlignment="1" applyProtection="1">
      <alignment vertical="justify"/>
      <protection hidden="1"/>
    </xf>
    <xf numFmtId="0" fontId="0" fillId="2" borderId="13" xfId="0" applyFont="1" applyFill="1" applyBorder="1" applyAlignment="1" applyProtection="1">
      <alignment vertical="justify"/>
      <protection hidden="1"/>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38100</xdr:colOff>
      <xdr:row>6</xdr:row>
      <xdr:rowOff>165100</xdr:rowOff>
    </xdr:from>
    <xdr:to>
      <xdr:col>6</xdr:col>
      <xdr:colOff>965200</xdr:colOff>
      <xdr:row>7</xdr:row>
      <xdr:rowOff>114300</xdr:rowOff>
    </xdr:to>
    <xdr:sp macro="" textlink="">
      <xdr:nvSpPr>
        <xdr:cNvPr id="6148" name="Line 4"/>
        <xdr:cNvSpPr>
          <a:spLocks noChangeShapeType="1"/>
        </xdr:cNvSpPr>
      </xdr:nvSpPr>
      <xdr:spPr bwMode="auto">
        <a:xfrm flipV="1">
          <a:off x="2959100" y="1295400"/>
          <a:ext cx="1041400" cy="1651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s-ES"/>
        </a:p>
      </xdr:txBody>
    </xdr:sp>
    <xdr:clientData/>
  </xdr:twoCellAnchor>
  <xdr:twoCellAnchor>
    <xdr:from>
      <xdr:col>5</xdr:col>
      <xdr:colOff>38100</xdr:colOff>
      <xdr:row>7</xdr:row>
      <xdr:rowOff>114300</xdr:rowOff>
    </xdr:from>
    <xdr:to>
      <xdr:col>6</xdr:col>
      <xdr:colOff>914400</xdr:colOff>
      <xdr:row>7</xdr:row>
      <xdr:rowOff>114300</xdr:rowOff>
    </xdr:to>
    <xdr:sp macro="" textlink="">
      <xdr:nvSpPr>
        <xdr:cNvPr id="6149" name="Line 5"/>
        <xdr:cNvSpPr>
          <a:spLocks noChangeShapeType="1"/>
        </xdr:cNvSpPr>
      </xdr:nvSpPr>
      <xdr:spPr bwMode="auto">
        <a:xfrm>
          <a:off x="2959100" y="1460500"/>
          <a:ext cx="990600"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s-ES"/>
        </a:p>
      </xdr:txBody>
    </xdr:sp>
    <xdr:clientData/>
  </xdr:twoCellAnchor>
  <xdr:twoCellAnchor>
    <xdr:from>
      <xdr:col>5</xdr:col>
      <xdr:colOff>50800</xdr:colOff>
      <xdr:row>7</xdr:row>
      <xdr:rowOff>127000</xdr:rowOff>
    </xdr:from>
    <xdr:to>
      <xdr:col>6</xdr:col>
      <xdr:colOff>965200</xdr:colOff>
      <xdr:row>8</xdr:row>
      <xdr:rowOff>139700</xdr:rowOff>
    </xdr:to>
    <xdr:sp macro="" textlink="">
      <xdr:nvSpPr>
        <xdr:cNvPr id="6150" name="Line 6"/>
        <xdr:cNvSpPr>
          <a:spLocks noChangeShapeType="1"/>
        </xdr:cNvSpPr>
      </xdr:nvSpPr>
      <xdr:spPr bwMode="auto">
        <a:xfrm>
          <a:off x="2971800" y="1473200"/>
          <a:ext cx="1028700" cy="2286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s-ES"/>
        </a:p>
      </xdr:txBody>
    </xdr:sp>
    <xdr:clientData/>
  </xdr:twoCellAnchor>
  <xdr:oneCellAnchor>
    <xdr:from>
      <xdr:col>2</xdr:col>
      <xdr:colOff>254000</xdr:colOff>
      <xdr:row>43</xdr:row>
      <xdr:rowOff>114300</xdr:rowOff>
    </xdr:from>
    <xdr:ext cx="101600" cy="203200"/>
    <xdr:sp macro="" textlink="">
      <xdr:nvSpPr>
        <xdr:cNvPr id="6155" name="Text Box 11"/>
        <xdr:cNvSpPr txBox="1">
          <a:spLocks noChangeArrowheads="1"/>
        </xdr:cNvSpPr>
      </xdr:nvSpPr>
      <xdr:spPr bwMode="auto">
        <a:xfrm>
          <a:off x="1282700" y="9232900"/>
          <a:ext cx="101600" cy="203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s-ES"/>
        </a:p>
      </xdr:txBody>
    </xdr:sp>
    <xdr:clientData/>
  </xdr:oneCellAnchor>
  <xdr:twoCellAnchor editAs="oneCell">
    <xdr:from>
      <xdr:col>17</xdr:col>
      <xdr:colOff>1320800</xdr:colOff>
      <xdr:row>2</xdr:row>
      <xdr:rowOff>38100</xdr:rowOff>
    </xdr:from>
    <xdr:to>
      <xdr:col>20</xdr:col>
      <xdr:colOff>0</xdr:colOff>
      <xdr:row>7</xdr:row>
      <xdr:rowOff>165100</xdr:rowOff>
    </xdr:to>
    <xdr:sp macro="" textlink="">
      <xdr:nvSpPr>
        <xdr:cNvPr id="6158" name="Object 14" hidden="1">
          <a:extLst>
            <a:ext uri="{63B3BB69-23CF-44E3-9099-C40C66FF867C}">
              <a14:compatExt xmlns:a14="http://schemas.microsoft.com/office/drawing/2010/main" spid="_x0000_s6158"/>
            </a:ext>
          </a:extLst>
        </xdr:cNvPr>
        <xdr:cNvSpPr/>
      </xdr:nvSpPr>
      <xdr:spPr>
        <a:xfrm>
          <a:off x="0" y="0"/>
          <a:ext cx="0" cy="0"/>
        </a:xfrm>
        <a:prstGeom prst="rect">
          <a:avLst/>
        </a:prstGeom>
      </xdr:spPr>
    </xdr:sp>
    <xdr:clientData/>
  </xdr:twoCellAnchor>
  <xdr:twoCellAnchor editAs="oneCell">
    <xdr:from>
      <xdr:col>17</xdr:col>
      <xdr:colOff>1320800</xdr:colOff>
      <xdr:row>2</xdr:row>
      <xdr:rowOff>38100</xdr:rowOff>
    </xdr:from>
    <xdr:to>
      <xdr:col>20</xdr:col>
      <xdr:colOff>0</xdr:colOff>
      <xdr:row>7</xdr:row>
      <xdr:rowOff>165100</xdr:rowOff>
    </xdr:to>
    <xdr:pic>
      <xdr:nvPicPr>
        <xdr:cNvPr id="2"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01400" y="304800"/>
          <a:ext cx="774700" cy="1206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oneCellAnchor>
    <xdr:from>
      <xdr:col>2</xdr:col>
      <xdr:colOff>254000</xdr:colOff>
      <xdr:row>43</xdr:row>
      <xdr:rowOff>114300</xdr:rowOff>
    </xdr:from>
    <xdr:ext cx="101600" cy="203200"/>
    <xdr:sp macro="" textlink="">
      <xdr:nvSpPr>
        <xdr:cNvPr id="8" name="Text Box 11"/>
        <xdr:cNvSpPr txBox="1">
          <a:spLocks noChangeArrowheads="1"/>
        </xdr:cNvSpPr>
      </xdr:nvSpPr>
      <xdr:spPr bwMode="auto">
        <a:xfrm>
          <a:off x="1282700" y="9232900"/>
          <a:ext cx="101600" cy="203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s-E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63500</xdr:colOff>
      <xdr:row>26</xdr:row>
      <xdr:rowOff>165100</xdr:rowOff>
    </xdr:from>
    <xdr:to>
      <xdr:col>6</xdr:col>
      <xdr:colOff>838200</xdr:colOff>
      <xdr:row>26</xdr:row>
      <xdr:rowOff>165100</xdr:rowOff>
    </xdr:to>
    <xdr:sp macro="" textlink="">
      <xdr:nvSpPr>
        <xdr:cNvPr id="5121" name="Line 1"/>
        <xdr:cNvSpPr>
          <a:spLocks noChangeShapeType="1"/>
        </xdr:cNvSpPr>
      </xdr:nvSpPr>
      <xdr:spPr bwMode="auto">
        <a:xfrm>
          <a:off x="4483100" y="5194300"/>
          <a:ext cx="127000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s-ES"/>
        </a:p>
      </xdr:txBody>
    </xdr:sp>
    <xdr:clientData/>
  </xdr:twoCellAnchor>
  <xdr:twoCellAnchor editAs="oneCell">
    <xdr:from>
      <xdr:col>12</xdr:col>
      <xdr:colOff>749300</xdr:colOff>
      <xdr:row>1</xdr:row>
      <xdr:rowOff>63500</xdr:rowOff>
    </xdr:from>
    <xdr:to>
      <xdr:col>13</xdr:col>
      <xdr:colOff>698500</xdr:colOff>
      <xdr:row>7</xdr:row>
      <xdr:rowOff>38100</xdr:rowOff>
    </xdr:to>
    <xdr:sp macro="" textlink="">
      <xdr:nvSpPr>
        <xdr:cNvPr id="5143" name="Object 23" hidden="1">
          <a:extLst>
            <a:ext uri="{63B3BB69-23CF-44E3-9099-C40C66FF867C}">
              <a14:compatExt xmlns:a14="http://schemas.microsoft.com/office/drawing/2010/main" spid="_x0000_s5143"/>
            </a:ext>
          </a:extLst>
        </xdr:cNvPr>
        <xdr:cNvSpPr/>
      </xdr:nvSpPr>
      <xdr:spPr>
        <a:xfrm>
          <a:off x="0" y="0"/>
          <a:ext cx="0" cy="0"/>
        </a:xfrm>
        <a:prstGeom prst="rect">
          <a:avLst/>
        </a:prstGeom>
      </xdr:spPr>
    </xdr:sp>
    <xdr:clientData/>
  </xdr:twoCellAnchor>
  <xdr:twoCellAnchor editAs="oneCell">
    <xdr:from>
      <xdr:col>12</xdr:col>
      <xdr:colOff>749300</xdr:colOff>
      <xdr:row>1</xdr:row>
      <xdr:rowOff>63500</xdr:rowOff>
    </xdr:from>
    <xdr:to>
      <xdr:col>13</xdr:col>
      <xdr:colOff>698500</xdr:colOff>
      <xdr:row>7</xdr:row>
      <xdr:rowOff>38100</xdr:rowOff>
    </xdr:to>
    <xdr:pic>
      <xdr:nvPicPr>
        <xdr:cNvPr id="2" name="Pictur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2000" y="254000"/>
          <a:ext cx="825500" cy="1143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32</xdr:row>
      <xdr:rowOff>139700</xdr:rowOff>
    </xdr:from>
    <xdr:to>
      <xdr:col>6</xdr:col>
      <xdr:colOff>825500</xdr:colOff>
      <xdr:row>32</xdr:row>
      <xdr:rowOff>139700</xdr:rowOff>
    </xdr:to>
    <xdr:sp macro="" textlink="">
      <xdr:nvSpPr>
        <xdr:cNvPr id="4097" name="Line 1"/>
        <xdr:cNvSpPr>
          <a:spLocks noChangeShapeType="1"/>
        </xdr:cNvSpPr>
      </xdr:nvSpPr>
      <xdr:spPr bwMode="auto">
        <a:xfrm>
          <a:off x="4229100" y="6832600"/>
          <a:ext cx="143510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s-ES"/>
        </a:p>
      </xdr:txBody>
    </xdr:sp>
    <xdr:clientData/>
  </xdr:twoCellAnchor>
  <xdr:twoCellAnchor editAs="oneCell">
    <xdr:from>
      <xdr:col>12</xdr:col>
      <xdr:colOff>838200</xdr:colOff>
      <xdr:row>1</xdr:row>
      <xdr:rowOff>38100</xdr:rowOff>
    </xdr:from>
    <xdr:to>
      <xdr:col>13</xdr:col>
      <xdr:colOff>787400</xdr:colOff>
      <xdr:row>8</xdr:row>
      <xdr:rowOff>25400</xdr:rowOff>
    </xdr:to>
    <xdr:sp macro="" textlink="">
      <xdr:nvSpPr>
        <xdr:cNvPr id="4098" name="Object 2" hidden="1">
          <a:extLst>
            <a:ext uri="{63B3BB69-23CF-44E3-9099-C40C66FF867C}">
              <a14:compatExt xmlns:a14="http://schemas.microsoft.com/office/drawing/2010/main" spid="_x0000_s4098"/>
            </a:ext>
          </a:extLst>
        </xdr:cNvPr>
        <xdr:cNvSpPr/>
      </xdr:nvSpPr>
      <xdr:spPr>
        <a:xfrm>
          <a:off x="0" y="0"/>
          <a:ext cx="0" cy="0"/>
        </a:xfrm>
        <a:prstGeom prst="rect">
          <a:avLst/>
        </a:prstGeom>
      </xdr:spPr>
    </xdr:sp>
    <xdr:clientData/>
  </xdr:twoCellAnchor>
  <xdr:twoCellAnchor editAs="oneCell">
    <xdr:from>
      <xdr:col>12</xdr:col>
      <xdr:colOff>838200</xdr:colOff>
      <xdr:row>1</xdr:row>
      <xdr:rowOff>38100</xdr:rowOff>
    </xdr:from>
    <xdr:to>
      <xdr:col>13</xdr:col>
      <xdr:colOff>787400</xdr:colOff>
      <xdr:row>8</xdr:row>
      <xdr:rowOff>25400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4400" y="228600"/>
          <a:ext cx="825500" cy="1333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76200</xdr:colOff>
      <xdr:row>24</xdr:row>
      <xdr:rowOff>127000</xdr:rowOff>
    </xdr:from>
    <xdr:to>
      <xdr:col>6</xdr:col>
      <xdr:colOff>850900</xdr:colOff>
      <xdr:row>24</xdr:row>
      <xdr:rowOff>127000</xdr:rowOff>
    </xdr:to>
    <xdr:sp macro="" textlink="">
      <xdr:nvSpPr>
        <xdr:cNvPr id="3073" name="Line 1"/>
        <xdr:cNvSpPr>
          <a:spLocks noChangeShapeType="1"/>
        </xdr:cNvSpPr>
      </xdr:nvSpPr>
      <xdr:spPr bwMode="auto">
        <a:xfrm>
          <a:off x="4356100" y="4889500"/>
          <a:ext cx="165100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s-ES"/>
        </a:p>
      </xdr:txBody>
    </xdr:sp>
    <xdr:clientData/>
  </xdr:twoCellAnchor>
  <xdr:twoCellAnchor editAs="oneCell">
    <xdr:from>
      <xdr:col>12</xdr:col>
      <xdr:colOff>838200</xdr:colOff>
      <xdr:row>1</xdr:row>
      <xdr:rowOff>38100</xdr:rowOff>
    </xdr:from>
    <xdr:to>
      <xdr:col>13</xdr:col>
      <xdr:colOff>787400</xdr:colOff>
      <xdr:row>8</xdr:row>
      <xdr:rowOff>63500</xdr:rowOff>
    </xdr:to>
    <xdr:sp macro="" textlink="">
      <xdr:nvSpPr>
        <xdr:cNvPr id="3074" name="Object 2" hidden="1">
          <a:extLst>
            <a:ext uri="{63B3BB69-23CF-44E3-9099-C40C66FF867C}">
              <a14:compatExt xmlns:a14="http://schemas.microsoft.com/office/drawing/2010/main" spid="_x0000_s3074"/>
            </a:ext>
          </a:extLst>
        </xdr:cNvPr>
        <xdr:cNvSpPr/>
      </xdr:nvSpPr>
      <xdr:spPr>
        <a:xfrm>
          <a:off x="0" y="0"/>
          <a:ext cx="0" cy="0"/>
        </a:xfrm>
        <a:prstGeom prst="rect">
          <a:avLst/>
        </a:prstGeom>
      </xdr:spPr>
    </xdr:sp>
    <xdr:clientData/>
  </xdr:twoCellAnchor>
  <xdr:twoCellAnchor editAs="oneCell">
    <xdr:from>
      <xdr:col>12</xdr:col>
      <xdr:colOff>838200</xdr:colOff>
      <xdr:row>1</xdr:row>
      <xdr:rowOff>38100</xdr:rowOff>
    </xdr:from>
    <xdr:to>
      <xdr:col>13</xdr:col>
      <xdr:colOff>787400</xdr:colOff>
      <xdr:row>8</xdr:row>
      <xdr:rowOff>63500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2200" y="228600"/>
          <a:ext cx="825500" cy="1397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63500</xdr:colOff>
      <xdr:row>29</xdr:row>
      <xdr:rowOff>127000</xdr:rowOff>
    </xdr:from>
    <xdr:to>
      <xdr:col>6</xdr:col>
      <xdr:colOff>838200</xdr:colOff>
      <xdr:row>29</xdr:row>
      <xdr:rowOff>127000</xdr:rowOff>
    </xdr:to>
    <xdr:sp macro="" textlink="">
      <xdr:nvSpPr>
        <xdr:cNvPr id="2049" name="Line 1"/>
        <xdr:cNvSpPr>
          <a:spLocks noChangeShapeType="1"/>
        </xdr:cNvSpPr>
      </xdr:nvSpPr>
      <xdr:spPr bwMode="auto">
        <a:xfrm>
          <a:off x="5105400" y="5943600"/>
          <a:ext cx="165100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s-ES"/>
        </a:p>
      </xdr:txBody>
    </xdr:sp>
    <xdr:clientData/>
  </xdr:twoCellAnchor>
  <xdr:twoCellAnchor editAs="oneCell">
    <xdr:from>
      <xdr:col>12</xdr:col>
      <xdr:colOff>838200</xdr:colOff>
      <xdr:row>1</xdr:row>
      <xdr:rowOff>38100</xdr:rowOff>
    </xdr:from>
    <xdr:to>
      <xdr:col>13</xdr:col>
      <xdr:colOff>774700</xdr:colOff>
      <xdr:row>8</xdr:row>
      <xdr:rowOff>12700</xdr:rowOff>
    </xdr:to>
    <xdr:sp macro="" textlink="">
      <xdr:nvSpPr>
        <xdr:cNvPr id="2050" name="Object 2" hidden="1">
          <a:extLst>
            <a:ext uri="{63B3BB69-23CF-44E3-9099-C40C66FF867C}">
              <a14:compatExt xmlns:a14="http://schemas.microsoft.com/office/drawing/2010/main" spid="_x0000_s2050"/>
            </a:ext>
          </a:extLst>
        </xdr:cNvPr>
        <xdr:cNvSpPr/>
      </xdr:nvSpPr>
      <xdr:spPr>
        <a:xfrm>
          <a:off x="0" y="0"/>
          <a:ext cx="0" cy="0"/>
        </a:xfrm>
        <a:prstGeom prst="rect">
          <a:avLst/>
        </a:prstGeom>
      </xdr:spPr>
    </xdr:sp>
    <xdr:clientData/>
  </xdr:twoCellAnchor>
  <xdr:twoCellAnchor editAs="oneCell">
    <xdr:from>
      <xdr:col>12</xdr:col>
      <xdr:colOff>838200</xdr:colOff>
      <xdr:row>1</xdr:row>
      <xdr:rowOff>38100</xdr:rowOff>
    </xdr:from>
    <xdr:to>
      <xdr:col>13</xdr:col>
      <xdr:colOff>774700</xdr:colOff>
      <xdr:row>8</xdr:row>
      <xdr:rowOff>12700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90300" y="228600"/>
          <a:ext cx="812800" cy="1371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50800</xdr:colOff>
      <xdr:row>18</xdr:row>
      <xdr:rowOff>114300</xdr:rowOff>
    </xdr:from>
    <xdr:to>
      <xdr:col>6</xdr:col>
      <xdr:colOff>838200</xdr:colOff>
      <xdr:row>18</xdr:row>
      <xdr:rowOff>114300</xdr:rowOff>
    </xdr:to>
    <xdr:sp macro="" textlink="">
      <xdr:nvSpPr>
        <xdr:cNvPr id="1025" name="Line 1"/>
        <xdr:cNvSpPr>
          <a:spLocks noChangeShapeType="1"/>
        </xdr:cNvSpPr>
      </xdr:nvSpPr>
      <xdr:spPr bwMode="auto">
        <a:xfrm>
          <a:off x="4495800" y="3530600"/>
          <a:ext cx="166370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s-ES"/>
        </a:p>
      </xdr:txBody>
    </xdr:sp>
    <xdr:clientData/>
  </xdr:twoCellAnchor>
  <xdr:twoCellAnchor editAs="oneCell">
    <xdr:from>
      <xdr:col>12</xdr:col>
      <xdr:colOff>800100</xdr:colOff>
      <xdr:row>1</xdr:row>
      <xdr:rowOff>38100</xdr:rowOff>
    </xdr:from>
    <xdr:to>
      <xdr:col>13</xdr:col>
      <xdr:colOff>749300</xdr:colOff>
      <xdr:row>8</xdr:row>
      <xdr:rowOff>101600</xdr:rowOff>
    </xdr:to>
    <xdr:sp macro="" textlink="">
      <xdr:nvSpPr>
        <xdr:cNvPr id="1026" name="Object 2" hidden="1">
          <a:extLst>
            <a:ext uri="{63B3BB69-23CF-44E3-9099-C40C66FF867C}">
              <a14:compatExt xmlns:a14="http://schemas.microsoft.com/office/drawing/2010/main" spid="_x0000_s1026"/>
            </a:ext>
          </a:extLst>
        </xdr:cNvPr>
        <xdr:cNvSpPr/>
      </xdr:nvSpPr>
      <xdr:spPr>
        <a:xfrm>
          <a:off x="0" y="0"/>
          <a:ext cx="0" cy="0"/>
        </a:xfrm>
        <a:prstGeom prst="rect">
          <a:avLst/>
        </a:prstGeom>
      </xdr:spPr>
    </xdr:sp>
    <xdr:clientData/>
  </xdr:twoCellAnchor>
  <xdr:twoCellAnchor editAs="oneCell">
    <xdr:from>
      <xdr:col>12</xdr:col>
      <xdr:colOff>800100</xdr:colOff>
      <xdr:row>1</xdr:row>
      <xdr:rowOff>38100</xdr:rowOff>
    </xdr:from>
    <xdr:to>
      <xdr:col>13</xdr:col>
      <xdr:colOff>749300</xdr:colOff>
      <xdr:row>8</xdr:row>
      <xdr:rowOff>101600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07800" y="228600"/>
          <a:ext cx="825500" cy="138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H105"/>
  <sheetViews>
    <sheetView tabSelected="1" workbookViewId="0">
      <selection activeCell="G3" sqref="G3"/>
    </sheetView>
  </sheetViews>
  <sheetFormatPr baseColWidth="10" defaultColWidth="11.5" defaultRowHeight="15" x14ac:dyDescent="0"/>
  <cols>
    <col min="1" max="1" width="1" style="206" customWidth="1"/>
    <col min="2" max="2" width="14.33203125" style="206" customWidth="1"/>
    <col min="3" max="3" width="14.6640625" style="206" customWidth="1"/>
    <col min="4" max="4" width="8.6640625" style="351" customWidth="1"/>
    <col min="5" max="6" width="1.5" style="206" customWidth="1"/>
    <col min="7" max="7" width="13.5" style="206" customWidth="1"/>
    <col min="8" max="8" width="12" style="206" customWidth="1"/>
    <col min="9" max="9" width="8.5" style="206" customWidth="1"/>
    <col min="10" max="10" width="7.5" style="206" customWidth="1"/>
    <col min="11" max="11" width="1.5" style="206" customWidth="1"/>
    <col min="12" max="12" width="10.33203125" style="206" customWidth="1"/>
    <col min="13" max="13" width="20.6640625" style="206" customWidth="1"/>
    <col min="14" max="14" width="9.33203125" style="206" customWidth="1"/>
    <col min="15" max="16" width="1.5" style="206" customWidth="1"/>
    <col min="17" max="17" width="9.5" style="206" customWidth="1"/>
    <col min="18" max="18" width="17.5" style="206" customWidth="1"/>
    <col min="19" max="19" width="8.5" style="206" customWidth="1"/>
    <col min="20" max="20" width="1.5" style="204" customWidth="1"/>
    <col min="21" max="21" width="1.5" style="206" customWidth="1"/>
    <col min="22" max="22" width="12.1640625" style="206" customWidth="1"/>
    <col min="23" max="23" width="20.6640625" style="206" customWidth="1"/>
    <col min="24" max="24" width="7" style="206" customWidth="1"/>
    <col min="25" max="25" width="3" style="206" customWidth="1"/>
    <col min="26" max="26" width="1.5" style="206" customWidth="1"/>
    <col min="27" max="27" width="11.5" style="206" customWidth="1"/>
    <col min="28" max="28" width="6.5" style="206" customWidth="1"/>
    <col min="29" max="29" width="11.5" style="206" customWidth="1"/>
    <col min="30" max="30" width="1.5" style="206" customWidth="1"/>
    <col min="31" max="16384" width="11.5" style="206"/>
  </cols>
  <sheetData>
    <row r="1" spans="2:30">
      <c r="B1" s="203" t="s">
        <v>114</v>
      </c>
      <c r="C1" s="204"/>
      <c r="D1" s="205"/>
      <c r="E1" s="204"/>
      <c r="F1" s="204"/>
      <c r="G1" s="204"/>
      <c r="H1" s="203"/>
      <c r="I1" s="204"/>
      <c r="J1" s="204"/>
      <c r="K1" s="204"/>
      <c r="N1" s="204"/>
      <c r="T1" s="206"/>
    </row>
    <row r="2" spans="2:30" ht="6.75" customHeight="1" thickBot="1">
      <c r="C2" s="204"/>
      <c r="D2" s="207"/>
      <c r="E2" s="204"/>
      <c r="F2" s="204"/>
      <c r="G2" s="204"/>
      <c r="H2" s="204"/>
      <c r="I2" s="204"/>
      <c r="J2" s="204"/>
      <c r="K2" s="204"/>
      <c r="L2" s="204"/>
      <c r="M2" s="204"/>
      <c r="P2" s="204"/>
      <c r="T2" s="206"/>
    </row>
    <row r="3" spans="2:30" ht="17.25" customHeight="1">
      <c r="B3" s="208" t="s">
        <v>19</v>
      </c>
      <c r="C3" s="209"/>
      <c r="D3" s="67">
        <v>8.3000000000000007</v>
      </c>
      <c r="E3" s="204"/>
      <c r="F3" s="210"/>
      <c r="G3" s="211"/>
      <c r="H3" s="212"/>
      <c r="I3" s="204"/>
      <c r="L3" s="204"/>
      <c r="T3" s="206"/>
      <c r="V3" s="213" t="s">
        <v>126</v>
      </c>
      <c r="W3" s="213"/>
      <c r="X3" s="213"/>
      <c r="Y3" s="213"/>
      <c r="Z3" s="213"/>
      <c r="AA3" s="213"/>
      <c r="AB3" s="213"/>
      <c r="AC3" s="213"/>
    </row>
    <row r="4" spans="2:30" ht="17.25" customHeight="1">
      <c r="B4" s="214" t="s">
        <v>115</v>
      </c>
      <c r="C4" s="215" t="s">
        <v>116</v>
      </c>
      <c r="D4" s="68">
        <v>100</v>
      </c>
      <c r="E4" s="204"/>
      <c r="F4" s="210"/>
      <c r="G4" s="211"/>
      <c r="H4" s="212" t="s">
        <v>111</v>
      </c>
      <c r="I4" s="204"/>
      <c r="L4" s="204"/>
      <c r="T4" s="206"/>
      <c r="V4" s="213"/>
      <c r="W4" s="213"/>
      <c r="X4" s="213"/>
      <c r="Y4" s="213"/>
      <c r="Z4" s="213"/>
      <c r="AA4" s="213"/>
      <c r="AB4" s="213"/>
      <c r="AC4" s="213"/>
    </row>
    <row r="5" spans="2:30" ht="17.25" customHeight="1">
      <c r="B5" s="214" t="s">
        <v>117</v>
      </c>
      <c r="C5" s="215" t="s">
        <v>16</v>
      </c>
      <c r="D5" s="68">
        <v>23</v>
      </c>
      <c r="E5" s="204"/>
      <c r="F5" s="210"/>
      <c r="G5" s="211"/>
      <c r="I5" s="204"/>
      <c r="L5" s="204"/>
      <c r="T5" s="206"/>
      <c r="V5" s="216" t="s">
        <v>127</v>
      </c>
    </row>
    <row r="6" spans="2:30" ht="17.25" customHeight="1">
      <c r="B6" s="214" t="s">
        <v>118</v>
      </c>
      <c r="C6" s="215" t="s">
        <v>17</v>
      </c>
      <c r="D6" s="68">
        <v>60</v>
      </c>
      <c r="E6" s="204"/>
      <c r="F6" s="210"/>
      <c r="G6" s="211"/>
      <c r="H6" s="212" t="s">
        <v>110</v>
      </c>
      <c r="I6" s="204"/>
      <c r="L6" s="204"/>
      <c r="T6" s="206"/>
      <c r="V6" s="216" t="s">
        <v>105</v>
      </c>
    </row>
    <row r="7" spans="2:30" ht="17.25" customHeight="1">
      <c r="B7" s="214" t="s">
        <v>119</v>
      </c>
      <c r="C7" s="215" t="s">
        <v>77</v>
      </c>
      <c r="D7" s="68">
        <v>0</v>
      </c>
      <c r="E7" s="217"/>
      <c r="H7" s="218" t="s">
        <v>124</v>
      </c>
      <c r="I7" s="204"/>
      <c r="L7" s="204"/>
      <c r="T7" s="206"/>
    </row>
    <row r="8" spans="2:30" ht="17.25" customHeight="1">
      <c r="B8" s="219" t="s">
        <v>120</v>
      </c>
      <c r="C8" s="220"/>
      <c r="D8" s="68">
        <v>0.55000000000000004</v>
      </c>
      <c r="E8" s="217"/>
      <c r="H8" s="218" t="s">
        <v>125</v>
      </c>
      <c r="I8" s="204"/>
      <c r="L8" s="204"/>
      <c r="T8" s="206"/>
    </row>
    <row r="9" spans="2:30" ht="17.25" customHeight="1">
      <c r="B9" s="214" t="s">
        <v>229</v>
      </c>
      <c r="C9" s="215" t="s">
        <v>20</v>
      </c>
      <c r="D9" s="68">
        <v>21</v>
      </c>
      <c r="E9" s="217"/>
      <c r="H9" s="218" t="s">
        <v>227</v>
      </c>
      <c r="I9" s="204"/>
      <c r="L9" s="204"/>
      <c r="T9" s="206"/>
    </row>
    <row r="10" spans="2:30" ht="17.25" customHeight="1">
      <c r="B10" s="214" t="s">
        <v>121</v>
      </c>
      <c r="C10" s="215" t="s">
        <v>13</v>
      </c>
      <c r="D10" s="68">
        <v>80</v>
      </c>
      <c r="E10" s="221"/>
      <c r="F10" s="220"/>
      <c r="G10" s="220"/>
      <c r="H10" s="220"/>
      <c r="I10" s="204"/>
      <c r="L10" s="204"/>
      <c r="T10" s="206"/>
    </row>
    <row r="11" spans="2:30" ht="17.25" customHeight="1">
      <c r="B11" s="214" t="s">
        <v>122</v>
      </c>
      <c r="C11" s="215" t="s">
        <v>13</v>
      </c>
      <c r="D11" s="68">
        <v>1</v>
      </c>
      <c r="E11" s="221"/>
      <c r="F11" s="220"/>
      <c r="G11" s="220"/>
      <c r="H11" s="220"/>
      <c r="I11" s="204"/>
      <c r="L11" s="204"/>
      <c r="T11" s="206"/>
    </row>
    <row r="12" spans="2:30" ht="17.25" customHeight="1" thickBot="1">
      <c r="B12" s="222" t="s">
        <v>123</v>
      </c>
      <c r="C12" s="223" t="s">
        <v>70</v>
      </c>
      <c r="D12" s="69">
        <v>1.42</v>
      </c>
      <c r="E12" s="204"/>
      <c r="F12" s="204"/>
      <c r="G12" s="204"/>
      <c r="H12" s="204"/>
      <c r="I12" s="204"/>
      <c r="L12" s="204"/>
      <c r="T12" s="206"/>
    </row>
    <row r="13" spans="2:30" ht="17.25" customHeight="1">
      <c r="C13" s="204"/>
      <c r="D13" s="205"/>
      <c r="E13" s="204"/>
      <c r="F13" s="204"/>
      <c r="G13" s="224"/>
      <c r="H13" s="225"/>
      <c r="I13" s="204"/>
      <c r="J13" s="204"/>
      <c r="K13" s="204"/>
      <c r="L13" s="204"/>
      <c r="M13" s="204"/>
      <c r="P13" s="204"/>
      <c r="T13" s="206"/>
    </row>
    <row r="14" spans="2:30" ht="17.25" customHeight="1">
      <c r="B14" s="226" t="s">
        <v>128</v>
      </c>
      <c r="C14" s="204"/>
      <c r="D14" s="205"/>
      <c r="E14" s="227"/>
      <c r="G14" s="226" t="s">
        <v>146</v>
      </c>
      <c r="H14" s="228"/>
      <c r="I14" s="204"/>
      <c r="J14" s="227"/>
      <c r="K14" s="204"/>
      <c r="L14" s="229" t="s">
        <v>149</v>
      </c>
      <c r="M14" s="224"/>
      <c r="N14" s="224"/>
      <c r="O14" s="224"/>
      <c r="P14" s="230"/>
      <c r="Q14" s="226" t="s">
        <v>156</v>
      </c>
      <c r="R14" s="204"/>
      <c r="S14" s="204"/>
      <c r="T14" s="227"/>
      <c r="U14" s="204"/>
      <c r="V14" s="226" t="s">
        <v>166</v>
      </c>
      <c r="W14" s="204"/>
      <c r="X14" s="204"/>
      <c r="Y14" s="204"/>
      <c r="Z14" s="230"/>
      <c r="AA14" s="226" t="s">
        <v>165</v>
      </c>
      <c r="AB14" s="204"/>
      <c r="AC14" s="204"/>
      <c r="AD14" s="227"/>
    </row>
    <row r="15" spans="2:30" ht="17.25" customHeight="1">
      <c r="B15" s="231" t="s">
        <v>129</v>
      </c>
      <c r="C15" s="204"/>
      <c r="D15" s="207"/>
      <c r="E15" s="227"/>
      <c r="G15" s="232" t="s">
        <v>228</v>
      </c>
      <c r="H15" s="232"/>
      <c r="I15" s="232"/>
      <c r="J15" s="227"/>
      <c r="K15" s="204"/>
      <c r="L15" s="232" t="s">
        <v>242</v>
      </c>
      <c r="M15" s="232"/>
      <c r="N15" s="232"/>
      <c r="O15" s="233"/>
      <c r="P15" s="230"/>
      <c r="Q15" s="232" t="s">
        <v>243</v>
      </c>
      <c r="R15" s="234"/>
      <c r="S15" s="234"/>
      <c r="T15" s="235"/>
      <c r="U15" s="204"/>
      <c r="V15" s="232" t="s">
        <v>250</v>
      </c>
      <c r="W15" s="234"/>
      <c r="X15" s="234"/>
      <c r="Y15" s="234"/>
      <c r="Z15" s="230"/>
      <c r="AA15" s="232" t="s">
        <v>251</v>
      </c>
      <c r="AB15" s="232"/>
      <c r="AC15" s="232"/>
      <c r="AD15" s="227"/>
    </row>
    <row r="16" spans="2:30" ht="17.25" customHeight="1" thickBot="1">
      <c r="B16" s="204"/>
      <c r="C16" s="204"/>
      <c r="D16" s="205"/>
      <c r="E16" s="227"/>
      <c r="G16" s="232"/>
      <c r="H16" s="232"/>
      <c r="I16" s="232"/>
      <c r="J16" s="227"/>
      <c r="K16" s="204"/>
      <c r="L16" s="232"/>
      <c r="M16" s="232"/>
      <c r="N16" s="232"/>
      <c r="O16" s="233"/>
      <c r="P16" s="230"/>
      <c r="Q16" s="234"/>
      <c r="R16" s="234"/>
      <c r="S16" s="234"/>
      <c r="T16" s="235"/>
      <c r="U16" s="204"/>
      <c r="V16" s="234"/>
      <c r="W16" s="234"/>
      <c r="X16" s="234"/>
      <c r="Y16" s="234"/>
      <c r="Z16" s="230"/>
      <c r="AA16" s="232"/>
      <c r="AB16" s="232"/>
      <c r="AC16" s="232"/>
      <c r="AD16" s="227"/>
    </row>
    <row r="17" spans="2:34" ht="17.25" customHeight="1" thickBot="1">
      <c r="B17" s="236" t="s">
        <v>117</v>
      </c>
      <c r="C17" s="237" t="s">
        <v>63</v>
      </c>
      <c r="D17" s="238">
        <f>D5/(40.08/2)</f>
        <v>1.1477045908183634</v>
      </c>
      <c r="E17" s="227"/>
      <c r="G17" s="208" t="s">
        <v>29</v>
      </c>
      <c r="H17" s="239" t="s">
        <v>23</v>
      </c>
      <c r="I17" s="240">
        <f>'Langelier Saturation Index'!E10</f>
        <v>55.000000000000007</v>
      </c>
      <c r="J17" s="241"/>
      <c r="K17" s="204"/>
      <c r="L17" s="242" t="s">
        <v>30</v>
      </c>
      <c r="M17" s="243" t="s">
        <v>38</v>
      </c>
      <c r="N17" s="244">
        <f>'Saturation Index'!E17</f>
        <v>5.7499999999999999E-4</v>
      </c>
      <c r="O17" s="204"/>
      <c r="P17" s="230"/>
      <c r="Q17" s="245" t="s">
        <v>10</v>
      </c>
      <c r="R17" s="246" t="s">
        <v>53</v>
      </c>
      <c r="S17" s="247">
        <f>'Ryznar Index'!E25</f>
        <v>8.669489036762954</v>
      </c>
      <c r="T17" s="248"/>
      <c r="U17" s="204"/>
      <c r="V17" s="249" t="s">
        <v>24</v>
      </c>
      <c r="W17" s="250" t="s">
        <v>15</v>
      </c>
      <c r="X17" s="251">
        <f>D32</f>
        <v>49.217151848937839</v>
      </c>
      <c r="Y17" s="252"/>
      <c r="Z17" s="230"/>
      <c r="AA17" s="253" t="s">
        <v>41</v>
      </c>
      <c r="AB17" s="254" t="s">
        <v>14</v>
      </c>
      <c r="AC17" s="255">
        <f>'Larson Index'!E15</f>
        <v>2.2566995768688289</v>
      </c>
      <c r="AD17" s="227"/>
    </row>
    <row r="18" spans="2:34" ht="17.25" customHeight="1" thickBot="1">
      <c r="B18" s="222" t="s">
        <v>123</v>
      </c>
      <c r="C18" s="256" t="s">
        <v>64</v>
      </c>
      <c r="D18" s="257">
        <f>D12/(24.32/2)</f>
        <v>0.11677631578947367</v>
      </c>
      <c r="E18" s="227"/>
      <c r="G18" s="214" t="s">
        <v>30</v>
      </c>
      <c r="H18" s="258" t="s">
        <v>31</v>
      </c>
      <c r="I18" s="259">
        <f>'Langelier Saturation Index'!E13</f>
        <v>57.356608478802997</v>
      </c>
      <c r="J18" s="260"/>
      <c r="K18" s="204"/>
      <c r="L18" s="261" t="s">
        <v>36</v>
      </c>
      <c r="M18" s="262"/>
      <c r="N18" s="259">
        <f>'Saturation Index'!E18</f>
        <v>3.2403321553103694</v>
      </c>
      <c r="O18" s="252"/>
      <c r="P18" s="230"/>
      <c r="Q18" s="204"/>
      <c r="R18" s="204"/>
      <c r="S18" s="204"/>
      <c r="T18" s="227"/>
      <c r="U18" s="204"/>
      <c r="V18" s="204"/>
      <c r="W18" s="258"/>
      <c r="X18" s="204"/>
      <c r="Y18" s="204"/>
      <c r="Z18" s="230"/>
      <c r="AA18" s="263" t="s">
        <v>42</v>
      </c>
      <c r="AB18" s="264" t="s">
        <v>14</v>
      </c>
      <c r="AC18" s="265">
        <f>'Larson Index'!E16</f>
        <v>2.0820320632937747E-2</v>
      </c>
      <c r="AD18" s="227"/>
    </row>
    <row r="19" spans="2:34" ht="17.25" customHeight="1" thickBot="1">
      <c r="B19" s="266"/>
      <c r="C19" s="267"/>
      <c r="D19" s="268"/>
      <c r="E19" s="227"/>
      <c r="G19" s="222" t="s">
        <v>24</v>
      </c>
      <c r="H19" s="269" t="s">
        <v>31</v>
      </c>
      <c r="I19" s="270">
        <f>'Langelier Saturation Index'!E16</f>
        <v>49.217151848937839</v>
      </c>
      <c r="J19" s="260"/>
      <c r="K19" s="204"/>
      <c r="L19" s="261" t="s">
        <v>24</v>
      </c>
      <c r="M19" s="262" t="s">
        <v>150</v>
      </c>
      <c r="N19" s="259">
        <f>'Saturation Index'!E20</f>
        <v>9.843430369787568E-4</v>
      </c>
      <c r="O19" s="204"/>
      <c r="P19" s="230"/>
      <c r="Q19" s="218" t="s">
        <v>157</v>
      </c>
      <c r="R19" s="218" t="s">
        <v>208</v>
      </c>
      <c r="S19" s="218"/>
      <c r="T19" s="271"/>
      <c r="U19" s="204"/>
      <c r="V19" s="249" t="s">
        <v>54</v>
      </c>
      <c r="W19" s="250" t="s">
        <v>11</v>
      </c>
      <c r="X19" s="251">
        <f>'Puckorius Index'!E28</f>
        <v>7.0189506400852739</v>
      </c>
      <c r="Y19" s="252"/>
      <c r="Z19" s="230"/>
      <c r="AA19" s="263" t="s">
        <v>43</v>
      </c>
      <c r="AB19" s="264" t="s">
        <v>14</v>
      </c>
      <c r="AC19" s="265">
        <f>'Larson Index'!E17</f>
        <v>0.98360655737704916</v>
      </c>
      <c r="AD19" s="227"/>
    </row>
    <row r="20" spans="2:34" ht="17.25" customHeight="1" thickBot="1">
      <c r="B20" s="272" t="s">
        <v>130</v>
      </c>
      <c r="C20" s="273" t="s">
        <v>65</v>
      </c>
      <c r="D20" s="274">
        <f>(D17+D18)*50</f>
        <v>63.224045330391853</v>
      </c>
      <c r="E20" s="227"/>
      <c r="G20" s="204"/>
      <c r="H20" s="258"/>
      <c r="I20" s="252"/>
      <c r="J20" s="260"/>
      <c r="K20" s="204"/>
      <c r="L20" s="275" t="s">
        <v>37</v>
      </c>
      <c r="M20" s="276"/>
      <c r="N20" s="270">
        <f>'Saturation Index'!E21</f>
        <v>3.0068535264621121</v>
      </c>
      <c r="O20" s="252"/>
      <c r="P20" s="230"/>
      <c r="Q20" s="218" t="s">
        <v>158</v>
      </c>
      <c r="R20" s="218" t="s">
        <v>159</v>
      </c>
      <c r="S20" s="218"/>
      <c r="T20" s="271"/>
      <c r="U20" s="204"/>
      <c r="V20" s="204"/>
      <c r="W20" s="258"/>
      <c r="X20" s="204"/>
      <c r="Y20" s="204"/>
      <c r="Z20" s="230"/>
      <c r="AA20" s="277" t="s">
        <v>44</v>
      </c>
      <c r="AB20" s="278" t="s">
        <v>14</v>
      </c>
      <c r="AC20" s="279">
        <f>'Larson Index'!E18</f>
        <v>0</v>
      </c>
      <c r="AD20" s="227"/>
    </row>
    <row r="21" spans="2:34" ht="17.25" customHeight="1" thickBot="1">
      <c r="B21" s="280" t="s">
        <v>130</v>
      </c>
      <c r="C21" s="267" t="s">
        <v>16</v>
      </c>
      <c r="D21" s="281">
        <f>D20*20/50</f>
        <v>25.289618132156743</v>
      </c>
      <c r="E21" s="227"/>
      <c r="G21" s="208" t="s">
        <v>25</v>
      </c>
      <c r="H21" s="282" t="s">
        <v>32</v>
      </c>
      <c r="I21" s="244">
        <f>'Langelier Saturation Index'!E20</f>
        <v>7.4036268949424389E-2</v>
      </c>
      <c r="J21" s="260"/>
      <c r="K21" s="204"/>
      <c r="L21" s="211"/>
      <c r="M21" s="262"/>
      <c r="N21" s="204"/>
      <c r="O21" s="204"/>
      <c r="P21" s="230"/>
      <c r="Q21" s="218" t="s">
        <v>160</v>
      </c>
      <c r="R21" s="218" t="s">
        <v>231</v>
      </c>
      <c r="S21" s="218"/>
      <c r="T21" s="271"/>
      <c r="U21" s="204"/>
      <c r="V21" s="283" t="s">
        <v>12</v>
      </c>
      <c r="W21" s="284" t="s">
        <v>99</v>
      </c>
      <c r="X21" s="247">
        <f>'Puckorius Index'!E30</f>
        <v>9.9505383966776808</v>
      </c>
      <c r="Y21" s="285"/>
      <c r="Z21" s="230"/>
      <c r="AA21" s="286"/>
      <c r="AB21" s="264"/>
      <c r="AC21" s="225"/>
      <c r="AD21" s="227"/>
    </row>
    <row r="22" spans="2:34" ht="17.25" customHeight="1" thickBot="1">
      <c r="B22" s="280" t="s">
        <v>130</v>
      </c>
      <c r="C22" s="267" t="s">
        <v>17</v>
      </c>
      <c r="D22" s="281">
        <f>D20*12.2/10</f>
        <v>77.133335303078056</v>
      </c>
      <c r="E22" s="227"/>
      <c r="G22" s="214" t="s">
        <v>26</v>
      </c>
      <c r="H22" s="287" t="s">
        <v>33</v>
      </c>
      <c r="I22" s="259">
        <f>'Langelier Saturation Index'!E21</f>
        <v>2.1614081907033693</v>
      </c>
      <c r="J22" s="260"/>
      <c r="K22" s="204"/>
      <c r="L22" s="242" t="s">
        <v>106</v>
      </c>
      <c r="M22" s="243" t="s">
        <v>33</v>
      </c>
      <c r="N22" s="244">
        <f>'Saturation Index'!E23</f>
        <v>10.365262107849407</v>
      </c>
      <c r="O22" s="288"/>
      <c r="P22" s="230"/>
      <c r="Q22" s="218" t="s">
        <v>162</v>
      </c>
      <c r="R22" s="218" t="s">
        <v>232</v>
      </c>
      <c r="S22" s="218"/>
      <c r="T22" s="271"/>
      <c r="U22" s="204"/>
      <c r="V22" s="204"/>
      <c r="W22" s="204"/>
      <c r="X22" s="204"/>
      <c r="Y22" s="204"/>
      <c r="Z22" s="230"/>
      <c r="AA22" s="289" t="s">
        <v>101</v>
      </c>
      <c r="AB22" s="290"/>
      <c r="AC22" s="291">
        <f>'Larson Index'!E19</f>
        <v>2.3154785624601293</v>
      </c>
      <c r="AD22" s="227"/>
    </row>
    <row r="23" spans="2:34" ht="17.25" customHeight="1" thickBot="1">
      <c r="B23" s="280" t="s">
        <v>130</v>
      </c>
      <c r="C23" s="267" t="s">
        <v>131</v>
      </c>
      <c r="D23" s="281">
        <f>D20/10</f>
        <v>6.3224045330391849</v>
      </c>
      <c r="E23" s="227"/>
      <c r="G23" s="214" t="s">
        <v>27</v>
      </c>
      <c r="H23" s="287" t="s">
        <v>34</v>
      </c>
      <c r="I23" s="259">
        <f>'Langelier Saturation Index'!E22</f>
        <v>1.3585834633974105</v>
      </c>
      <c r="J23" s="260"/>
      <c r="K23" s="204"/>
      <c r="L23" s="261" t="s">
        <v>107</v>
      </c>
      <c r="M23" s="262" t="s">
        <v>33</v>
      </c>
      <c r="N23" s="259">
        <f>'Saturation Index'!E24</f>
        <v>14.128696799456153</v>
      </c>
      <c r="O23" s="288"/>
      <c r="P23" s="230"/>
      <c r="Q23" s="218" t="s">
        <v>163</v>
      </c>
      <c r="R23" s="218" t="s">
        <v>233</v>
      </c>
      <c r="S23" s="218"/>
      <c r="T23" s="271"/>
      <c r="U23" s="204"/>
      <c r="V23" s="292" t="s">
        <v>211</v>
      </c>
      <c r="W23" s="292"/>
      <c r="X23" s="292"/>
      <c r="Y23" s="292"/>
      <c r="Z23" s="293"/>
      <c r="AA23" s="204"/>
      <c r="AB23" s="204"/>
      <c r="AC23" s="204"/>
      <c r="AD23" s="227"/>
    </row>
    <row r="24" spans="2:34" ht="17.25" customHeight="1" thickBot="1">
      <c r="B24" s="280" t="s">
        <v>130</v>
      </c>
      <c r="C24" s="267" t="s">
        <v>132</v>
      </c>
      <c r="D24" s="281">
        <f>D20*0.562/10</f>
        <v>3.5531913475680228</v>
      </c>
      <c r="E24" s="227"/>
      <c r="G24" s="222" t="s">
        <v>28</v>
      </c>
      <c r="H24" s="294" t="s">
        <v>69</v>
      </c>
      <c r="I24" s="270">
        <f>'Langelier Saturation Index'!E23</f>
        <v>1.6921164778739066</v>
      </c>
      <c r="J24" s="260"/>
      <c r="K24" s="204"/>
      <c r="L24" s="261" t="s">
        <v>87</v>
      </c>
      <c r="M24" s="262" t="s">
        <v>33</v>
      </c>
      <c r="N24" s="259">
        <f>'Saturation Index'!E25</f>
        <v>8.4585864315607466</v>
      </c>
      <c r="O24" s="288"/>
      <c r="P24" s="230"/>
      <c r="Q24" s="218" t="s">
        <v>164</v>
      </c>
      <c r="R24" s="218" t="s">
        <v>234</v>
      </c>
      <c r="S24" s="218"/>
      <c r="T24" s="271"/>
      <c r="U24" s="204"/>
      <c r="V24" s="292" t="s">
        <v>167</v>
      </c>
      <c r="W24" s="292"/>
      <c r="X24" s="292"/>
      <c r="Y24" s="295"/>
      <c r="Z24" s="293"/>
      <c r="AA24" s="296" t="s">
        <v>221</v>
      </c>
      <c r="AB24" s="297"/>
      <c r="AC24" s="298"/>
      <c r="AD24" s="227"/>
    </row>
    <row r="25" spans="2:34" ht="17.25" customHeight="1" thickBot="1">
      <c r="B25" s="299" t="s">
        <v>130</v>
      </c>
      <c r="C25" s="256" t="s">
        <v>133</v>
      </c>
      <c r="D25" s="257">
        <f>D20*0.699/10</f>
        <v>4.4193607685943901</v>
      </c>
      <c r="E25" s="227"/>
      <c r="G25" s="204"/>
      <c r="H25" s="258"/>
      <c r="I25" s="204"/>
      <c r="J25" s="227"/>
      <c r="K25" s="204"/>
      <c r="L25" s="261" t="s">
        <v>4</v>
      </c>
      <c r="M25" s="262" t="s">
        <v>151</v>
      </c>
      <c r="N25" s="259">
        <f>'Saturation Index'!E26</f>
        <v>1.6000000000000003E-3</v>
      </c>
      <c r="O25" s="288"/>
      <c r="P25" s="230"/>
      <c r="Q25" s="204"/>
      <c r="R25" s="204"/>
      <c r="S25" s="204"/>
      <c r="T25" s="227"/>
      <c r="U25" s="204"/>
      <c r="V25" s="292" t="s">
        <v>236</v>
      </c>
      <c r="W25" s="292"/>
      <c r="X25" s="292"/>
      <c r="Y25" s="295"/>
      <c r="Z25" s="300"/>
      <c r="AA25" s="301" t="s">
        <v>222</v>
      </c>
      <c r="AB25" s="302"/>
      <c r="AC25" s="303"/>
      <c r="AD25" s="227"/>
    </row>
    <row r="26" spans="2:34" ht="17.25" customHeight="1" thickBot="1">
      <c r="B26" s="266"/>
      <c r="C26" s="267"/>
      <c r="D26" s="268"/>
      <c r="E26" s="227"/>
      <c r="G26" s="249" t="s">
        <v>45</v>
      </c>
      <c r="H26" s="304" t="s">
        <v>35</v>
      </c>
      <c r="I26" s="251">
        <f>'Langelier Saturation Index'!E25</f>
        <v>8.4847445183814774</v>
      </c>
      <c r="J26" s="260"/>
      <c r="K26" s="204"/>
      <c r="L26" s="261" t="s">
        <v>6</v>
      </c>
      <c r="M26" s="262" t="s">
        <v>33</v>
      </c>
      <c r="N26" s="259">
        <f>'Saturation Index'!E27</f>
        <v>79.658806923451991</v>
      </c>
      <c r="O26" s="288"/>
      <c r="P26" s="230"/>
      <c r="Q26" s="204"/>
      <c r="R26" s="204"/>
      <c r="S26" s="204"/>
      <c r="T26" s="227"/>
      <c r="U26" s="230"/>
      <c r="V26" s="292" t="s">
        <v>237</v>
      </c>
      <c r="W26" s="292"/>
      <c r="X26" s="292"/>
      <c r="Y26" s="204"/>
      <c r="Z26" s="230"/>
      <c r="AA26" s="305" t="s">
        <v>235</v>
      </c>
      <c r="AB26" s="306"/>
      <c r="AC26" s="307"/>
      <c r="AD26" s="227"/>
    </row>
    <row r="27" spans="2:34" ht="17.25" customHeight="1" thickBot="1">
      <c r="B27" s="226" t="s">
        <v>134</v>
      </c>
      <c r="C27" s="210"/>
      <c r="D27" s="205"/>
      <c r="E27" s="227"/>
      <c r="G27" s="204"/>
      <c r="H27" s="204"/>
      <c r="I27" s="204"/>
      <c r="J27" s="227"/>
      <c r="K27" s="204"/>
      <c r="L27" s="261" t="s">
        <v>25</v>
      </c>
      <c r="M27" s="262" t="s">
        <v>7</v>
      </c>
      <c r="N27" s="259">
        <f>'Saturation Index'!E28</f>
        <v>0.50729045291375918</v>
      </c>
      <c r="O27" s="288"/>
      <c r="P27" s="230"/>
      <c r="Q27" s="204"/>
      <c r="R27" s="204"/>
      <c r="S27" s="204"/>
      <c r="T27" s="227"/>
      <c r="U27" s="230"/>
      <c r="V27" s="232" t="s">
        <v>168</v>
      </c>
      <c r="W27" s="232"/>
      <c r="X27" s="232"/>
      <c r="Y27" s="204"/>
      <c r="Z27" s="230"/>
      <c r="AA27" s="204"/>
      <c r="AB27" s="204"/>
      <c r="AC27" s="204"/>
      <c r="AD27" s="227"/>
    </row>
    <row r="28" spans="2:34" ht="17.25" customHeight="1" thickBot="1">
      <c r="B28" s="231" t="s">
        <v>244</v>
      </c>
      <c r="C28" s="210"/>
      <c r="D28" s="207"/>
      <c r="E28" s="227"/>
      <c r="G28" s="283" t="s">
        <v>40</v>
      </c>
      <c r="H28" s="308" t="s">
        <v>52</v>
      </c>
      <c r="I28" s="247">
        <f>'Langelier Saturation Index'!E27</f>
        <v>-0.18474451838147665</v>
      </c>
      <c r="J28" s="248"/>
      <c r="K28" s="204"/>
      <c r="L28" s="275" t="s">
        <v>9</v>
      </c>
      <c r="M28" s="276" t="s">
        <v>8</v>
      </c>
      <c r="N28" s="270">
        <f>'Saturation Index'!E29</f>
        <v>1.926767184851521E-2</v>
      </c>
      <c r="O28" s="288"/>
      <c r="P28" s="230"/>
      <c r="Q28" s="204"/>
      <c r="R28" s="204"/>
      <c r="S28" s="204"/>
      <c r="T28" s="227"/>
      <c r="U28" s="230"/>
      <c r="V28" s="232"/>
      <c r="W28" s="232"/>
      <c r="X28" s="232"/>
      <c r="Y28" s="204"/>
      <c r="Z28" s="230"/>
      <c r="AA28" s="309" t="s">
        <v>104</v>
      </c>
      <c r="AB28" s="309"/>
      <c r="AC28" s="309"/>
      <c r="AD28" s="310"/>
    </row>
    <row r="29" spans="2:34" ht="17.25" customHeight="1" thickBot="1">
      <c r="B29" s="236" t="s">
        <v>118</v>
      </c>
      <c r="C29" s="237" t="s">
        <v>17</v>
      </c>
      <c r="D29" s="238">
        <f>D6</f>
        <v>60</v>
      </c>
      <c r="E29" s="227"/>
      <c r="G29" s="204"/>
      <c r="H29" s="204"/>
      <c r="I29" s="311" t="s">
        <v>100</v>
      </c>
      <c r="J29" s="227"/>
      <c r="K29" s="204"/>
      <c r="L29" s="312"/>
      <c r="M29" s="287"/>
      <c r="N29" s="204"/>
      <c r="O29" s="204"/>
      <c r="P29" s="230"/>
      <c r="Q29" s="204"/>
      <c r="R29" s="204"/>
      <c r="S29" s="204"/>
      <c r="T29" s="227"/>
      <c r="U29" s="230"/>
      <c r="V29" s="232"/>
      <c r="W29" s="232"/>
      <c r="X29" s="232"/>
      <c r="Y29" s="204"/>
      <c r="Z29" s="230"/>
      <c r="AA29" s="313"/>
      <c r="AB29" s="313"/>
      <c r="AC29" s="313"/>
      <c r="AD29" s="310"/>
      <c r="AE29" s="314"/>
      <c r="AF29" s="314"/>
      <c r="AG29" s="314"/>
      <c r="AH29" s="314"/>
    </row>
    <row r="30" spans="2:34" ht="17.25" customHeight="1" thickBot="1">
      <c r="B30" s="299" t="s">
        <v>119</v>
      </c>
      <c r="C30" s="256" t="s">
        <v>18</v>
      </c>
      <c r="D30" s="257">
        <f>D7</f>
        <v>0</v>
      </c>
      <c r="E30" s="227"/>
      <c r="G30" s="204"/>
      <c r="H30" s="204"/>
      <c r="I30" s="311"/>
      <c r="J30" s="227"/>
      <c r="K30" s="204"/>
      <c r="L30" s="315" t="s">
        <v>152</v>
      </c>
      <c r="M30" s="316" t="s">
        <v>108</v>
      </c>
      <c r="N30" s="251">
        <f>'Saturation Index'!E31</f>
        <v>8.2501997173037189</v>
      </c>
      <c r="O30" s="252"/>
      <c r="P30" s="230"/>
      <c r="Q30" s="204"/>
      <c r="R30" s="204"/>
      <c r="S30" s="204"/>
      <c r="T30" s="227"/>
      <c r="U30" s="230"/>
      <c r="V30" s="317"/>
      <c r="W30" s="317"/>
      <c r="X30" s="317"/>
      <c r="Y30" s="204"/>
      <c r="Z30" s="230"/>
      <c r="AA30" s="318"/>
      <c r="AB30" s="318"/>
      <c r="AC30" s="318"/>
      <c r="AD30" s="310"/>
    </row>
    <row r="31" spans="2:34" ht="17.25" customHeight="1" thickBot="1">
      <c r="B31" s="204"/>
      <c r="C31" s="224"/>
      <c r="D31" s="205"/>
      <c r="E31" s="227"/>
      <c r="G31" s="218" t="s">
        <v>246</v>
      </c>
      <c r="H31" s="258"/>
      <c r="I31" s="258"/>
      <c r="J31" s="227"/>
      <c r="K31" s="204"/>
      <c r="L31" s="210"/>
      <c r="M31" s="262"/>
      <c r="N31" s="204"/>
      <c r="O31" s="204"/>
      <c r="P31" s="230"/>
      <c r="Q31" s="204"/>
      <c r="R31" s="204"/>
      <c r="S31" s="204"/>
      <c r="T31" s="227"/>
      <c r="U31" s="230"/>
      <c r="V31" s="317"/>
      <c r="W31" s="317"/>
      <c r="X31" s="317"/>
      <c r="Y31" s="204"/>
      <c r="Z31" s="230"/>
      <c r="AA31" s="318"/>
      <c r="AB31" s="318"/>
      <c r="AC31" s="318"/>
      <c r="AD31" s="310"/>
    </row>
    <row r="32" spans="2:34" ht="17.25" customHeight="1" thickBot="1">
      <c r="B32" s="283" t="s">
        <v>24</v>
      </c>
      <c r="C32" s="284" t="s">
        <v>15</v>
      </c>
      <c r="D32" s="319">
        <f>(D29*(50.044/61.008)+2*D30*(50.044/60.008))</f>
        <v>49.217151848937839</v>
      </c>
      <c r="E32" s="227"/>
      <c r="G32" s="218" t="s">
        <v>147</v>
      </c>
      <c r="H32" s="258"/>
      <c r="I32" s="258"/>
      <c r="J32" s="227"/>
      <c r="K32" s="204"/>
      <c r="L32" s="245" t="s">
        <v>153</v>
      </c>
      <c r="M32" s="320" t="s">
        <v>154</v>
      </c>
      <c r="N32" s="247">
        <f>'Saturation Index'!E33</f>
        <v>4.9800282696281784E-2</v>
      </c>
      <c r="O32" s="285"/>
      <c r="P32" s="230"/>
      <c r="Q32" s="204"/>
      <c r="R32" s="204"/>
      <c r="S32" s="204"/>
      <c r="T32" s="227"/>
      <c r="U32" s="230"/>
      <c r="V32" s="317"/>
      <c r="W32" s="317"/>
      <c r="X32" s="317"/>
      <c r="Y32" s="204"/>
      <c r="Z32" s="230"/>
      <c r="AA32" s="318"/>
      <c r="AB32" s="318"/>
      <c r="AC32" s="318"/>
      <c r="AD32" s="310"/>
    </row>
    <row r="33" spans="2:34" ht="17.25" customHeight="1">
      <c r="B33" s="266"/>
      <c r="C33" s="267"/>
      <c r="D33" s="268"/>
      <c r="E33" s="227"/>
      <c r="G33" s="218" t="s">
        <v>148</v>
      </c>
      <c r="H33" s="258"/>
      <c r="I33" s="258"/>
      <c r="J33" s="227"/>
      <c r="K33" s="204"/>
      <c r="L33" s="204"/>
      <c r="M33" s="204"/>
      <c r="N33" s="204"/>
      <c r="O33" s="204"/>
      <c r="P33" s="230"/>
      <c r="Q33" s="204"/>
      <c r="R33" s="204"/>
      <c r="S33" s="204"/>
      <c r="T33" s="227"/>
      <c r="U33" s="230"/>
      <c r="V33" s="317"/>
      <c r="W33" s="317"/>
      <c r="X33" s="317"/>
      <c r="Y33" s="204"/>
      <c r="Z33" s="230"/>
      <c r="AA33" s="318"/>
      <c r="AB33" s="318"/>
      <c r="AC33" s="318"/>
      <c r="AD33" s="310"/>
    </row>
    <row r="34" spans="2:34" ht="17.25" customHeight="1">
      <c r="B34" s="321" t="s">
        <v>130</v>
      </c>
      <c r="C34" s="322" t="s">
        <v>135</v>
      </c>
      <c r="D34" s="322"/>
      <c r="E34" s="227"/>
      <c r="G34" s="258" t="s">
        <v>247</v>
      </c>
      <c r="H34" s="258"/>
      <c r="I34" s="258"/>
      <c r="J34" s="227"/>
      <c r="L34" s="218" t="s">
        <v>248</v>
      </c>
      <c r="M34" s="218"/>
      <c r="N34" s="218"/>
      <c r="O34" s="271"/>
      <c r="P34" s="230"/>
      <c r="Q34" s="204"/>
      <c r="R34" s="204"/>
      <c r="S34" s="204"/>
      <c r="T34" s="227"/>
      <c r="U34" s="230"/>
      <c r="V34" s="317"/>
      <c r="W34" s="317"/>
      <c r="X34" s="317"/>
      <c r="Y34" s="204"/>
      <c r="Z34" s="230"/>
      <c r="AA34" s="318"/>
      <c r="AB34" s="318"/>
      <c r="AC34" s="318"/>
      <c r="AD34" s="310"/>
    </row>
    <row r="35" spans="2:34" ht="17.25" customHeight="1">
      <c r="B35" s="323" t="s">
        <v>245</v>
      </c>
      <c r="C35" s="324"/>
      <c r="D35" s="324"/>
      <c r="E35" s="227"/>
      <c r="G35" s="258" t="s">
        <v>230</v>
      </c>
      <c r="H35" s="258"/>
      <c r="I35" s="258"/>
      <c r="J35" s="227"/>
      <c r="L35" s="218" t="s">
        <v>155</v>
      </c>
      <c r="M35" s="218"/>
      <c r="N35" s="218"/>
      <c r="O35" s="271"/>
      <c r="P35" s="230"/>
      <c r="Q35" s="204"/>
      <c r="R35" s="204"/>
      <c r="S35" s="204"/>
      <c r="T35" s="227"/>
      <c r="U35" s="230"/>
      <c r="V35" s="317"/>
      <c r="W35" s="317"/>
      <c r="X35" s="317"/>
      <c r="Y35" s="204"/>
      <c r="Z35" s="230"/>
      <c r="AA35" s="318"/>
      <c r="AB35" s="318"/>
      <c r="AC35" s="318"/>
      <c r="AD35" s="310"/>
    </row>
    <row r="36" spans="2:34" ht="17.25" customHeight="1">
      <c r="B36" s="325" t="s">
        <v>66</v>
      </c>
      <c r="C36" s="326" t="s">
        <v>136</v>
      </c>
      <c r="D36" s="326"/>
      <c r="E36" s="227"/>
      <c r="G36" s="258"/>
      <c r="H36" s="258"/>
      <c r="I36" s="258"/>
      <c r="J36" s="227"/>
      <c r="L36" s="218" t="s">
        <v>249</v>
      </c>
      <c r="M36" s="218"/>
      <c r="N36" s="218"/>
      <c r="O36" s="271"/>
      <c r="P36" s="230"/>
      <c r="Q36" s="204"/>
      <c r="R36" s="204"/>
      <c r="S36" s="204"/>
      <c r="T36" s="227"/>
      <c r="U36" s="230"/>
      <c r="V36" s="317"/>
      <c r="W36" s="317"/>
      <c r="X36" s="317"/>
      <c r="Y36" s="204"/>
      <c r="Z36" s="230"/>
      <c r="AA36" s="318"/>
      <c r="AB36" s="318"/>
      <c r="AC36" s="318"/>
      <c r="AD36" s="310"/>
    </row>
    <row r="37" spans="2:34" ht="17.25" customHeight="1">
      <c r="B37" s="327" t="s">
        <v>67</v>
      </c>
      <c r="C37" s="326" t="s">
        <v>137</v>
      </c>
      <c r="D37" s="326"/>
      <c r="E37" s="227"/>
      <c r="G37" s="258"/>
      <c r="H37" s="258"/>
      <c r="I37" s="258"/>
      <c r="J37" s="227"/>
      <c r="K37" s="204"/>
      <c r="L37" s="204"/>
      <c r="M37" s="204"/>
      <c r="N37" s="204"/>
      <c r="O37" s="204"/>
      <c r="P37" s="230"/>
      <c r="Q37" s="204"/>
      <c r="R37" s="204"/>
      <c r="S37" s="204"/>
      <c r="T37" s="227"/>
      <c r="U37" s="230"/>
      <c r="V37" s="317"/>
      <c r="W37" s="317"/>
      <c r="X37" s="317"/>
      <c r="Y37" s="204"/>
      <c r="Z37" s="230"/>
      <c r="AA37" s="318"/>
      <c r="AB37" s="318"/>
      <c r="AC37" s="318"/>
      <c r="AD37" s="310"/>
    </row>
    <row r="38" spans="2:34" ht="17.25" customHeight="1">
      <c r="B38" s="327" t="s">
        <v>68</v>
      </c>
      <c r="C38" s="326" t="s">
        <v>138</v>
      </c>
      <c r="D38" s="326"/>
      <c r="E38" s="227"/>
      <c r="G38" s="258"/>
      <c r="H38" s="328"/>
      <c r="I38" s="258"/>
      <c r="J38" s="227"/>
      <c r="K38" s="204"/>
      <c r="L38" s="204"/>
      <c r="M38" s="204"/>
      <c r="N38" s="204"/>
      <c r="O38" s="204"/>
      <c r="P38" s="230"/>
      <c r="Q38" s="204"/>
      <c r="R38" s="204"/>
      <c r="S38" s="204"/>
      <c r="T38" s="227"/>
      <c r="U38" s="230"/>
      <c r="V38" s="317"/>
      <c r="W38" s="317"/>
      <c r="X38" s="317"/>
      <c r="Y38" s="204"/>
      <c r="Z38" s="230"/>
      <c r="AA38" s="318"/>
      <c r="AB38" s="318"/>
      <c r="AC38" s="318"/>
      <c r="AD38" s="310"/>
    </row>
    <row r="39" spans="2:34" ht="17.25" customHeight="1">
      <c r="B39" s="329" t="s">
        <v>78</v>
      </c>
      <c r="C39" s="330" t="s">
        <v>139</v>
      </c>
      <c r="D39" s="330"/>
      <c r="E39" s="227"/>
      <c r="G39" s="258"/>
      <c r="H39" s="331"/>
      <c r="I39" s="258"/>
      <c r="J39" s="227"/>
      <c r="K39" s="204"/>
      <c r="L39" s="204"/>
      <c r="M39" s="204"/>
      <c r="N39" s="204"/>
      <c r="O39" s="204"/>
      <c r="P39" s="230"/>
      <c r="Q39" s="204"/>
      <c r="R39" s="204"/>
      <c r="S39" s="204"/>
      <c r="T39" s="227"/>
      <c r="U39" s="230"/>
      <c r="V39" s="317"/>
      <c r="W39" s="317"/>
      <c r="X39" s="317"/>
      <c r="Y39" s="204"/>
      <c r="Z39" s="230"/>
      <c r="AA39" s="318"/>
      <c r="AB39" s="318"/>
      <c r="AC39" s="318"/>
      <c r="AD39" s="310"/>
      <c r="AE39" s="332"/>
      <c r="AF39" s="332"/>
      <c r="AG39" s="332"/>
      <c r="AH39" s="332"/>
    </row>
    <row r="40" spans="2:34" ht="17.25" customHeight="1">
      <c r="B40" s="333"/>
      <c r="C40" s="334"/>
      <c r="D40" s="205"/>
      <c r="E40" s="227"/>
      <c r="G40" s="258"/>
      <c r="H40" s="258"/>
      <c r="I40" s="258"/>
      <c r="J40" s="227"/>
      <c r="K40" s="204"/>
      <c r="L40" s="204"/>
      <c r="M40" s="204"/>
      <c r="N40" s="204"/>
      <c r="O40" s="204"/>
      <c r="P40" s="230"/>
      <c r="Q40" s="204"/>
      <c r="R40" s="204"/>
      <c r="S40" s="204"/>
      <c r="T40" s="227"/>
      <c r="U40" s="230"/>
      <c r="V40" s="317"/>
      <c r="W40" s="317"/>
      <c r="X40" s="317"/>
      <c r="Y40" s="204"/>
      <c r="Z40" s="230"/>
      <c r="AA40" s="318"/>
      <c r="AB40" s="318"/>
      <c r="AC40" s="318"/>
      <c r="AD40" s="310"/>
      <c r="AE40" s="332"/>
      <c r="AF40" s="332"/>
      <c r="AG40" s="332"/>
      <c r="AH40" s="332"/>
    </row>
    <row r="41" spans="2:34" ht="17.25" customHeight="1">
      <c r="B41" s="321" t="s">
        <v>24</v>
      </c>
      <c r="C41" s="322" t="s">
        <v>135</v>
      </c>
      <c r="D41" s="322"/>
      <c r="E41" s="227"/>
      <c r="G41" s="258"/>
      <c r="H41" s="258"/>
      <c r="I41" s="258"/>
      <c r="J41" s="227"/>
      <c r="K41" s="204"/>
      <c r="L41" s="204"/>
      <c r="M41" s="204"/>
      <c r="N41" s="204"/>
      <c r="O41" s="204"/>
      <c r="P41" s="230"/>
      <c r="Q41" s="204"/>
      <c r="R41" s="204"/>
      <c r="S41" s="204"/>
      <c r="T41" s="227"/>
      <c r="U41" s="230"/>
      <c r="V41" s="317"/>
      <c r="W41" s="317"/>
      <c r="X41" s="317"/>
      <c r="Y41" s="204"/>
      <c r="Z41" s="230"/>
      <c r="AA41" s="318"/>
      <c r="AB41" s="318"/>
      <c r="AC41" s="318"/>
      <c r="AD41" s="310"/>
    </row>
    <row r="42" spans="2:34" ht="17.25" customHeight="1">
      <c r="B42" s="323" t="s">
        <v>98</v>
      </c>
      <c r="C42" s="324"/>
      <c r="D42" s="324"/>
      <c r="E42" s="227"/>
      <c r="G42" s="258"/>
      <c r="H42" s="258"/>
      <c r="I42" s="258"/>
      <c r="J42" s="227"/>
      <c r="K42" s="204"/>
      <c r="L42" s="204"/>
      <c r="M42" s="204"/>
      <c r="N42" s="204"/>
      <c r="O42" s="204"/>
      <c r="P42" s="230"/>
      <c r="Q42" s="204"/>
      <c r="R42" s="204"/>
      <c r="S42" s="204"/>
      <c r="T42" s="227"/>
      <c r="U42" s="230"/>
      <c r="V42" s="317"/>
      <c r="W42" s="317"/>
      <c r="X42" s="317"/>
      <c r="Y42" s="204"/>
      <c r="Z42" s="230"/>
      <c r="AA42" s="318"/>
      <c r="AB42" s="318"/>
      <c r="AC42" s="318"/>
      <c r="AD42" s="310"/>
    </row>
    <row r="43" spans="2:34" ht="17.25" customHeight="1">
      <c r="B43" s="325" t="s">
        <v>79</v>
      </c>
      <c r="C43" s="326" t="s">
        <v>140</v>
      </c>
      <c r="D43" s="326"/>
      <c r="E43" s="227"/>
      <c r="G43" s="258"/>
      <c r="H43" s="258"/>
      <c r="I43" s="258"/>
      <c r="J43" s="227"/>
      <c r="K43" s="204"/>
      <c r="L43" s="204"/>
      <c r="M43" s="204"/>
      <c r="N43" s="204"/>
      <c r="O43" s="204"/>
      <c r="P43" s="230"/>
      <c r="Q43" s="204"/>
      <c r="R43" s="204"/>
      <c r="S43" s="204"/>
      <c r="T43" s="227"/>
      <c r="U43" s="230"/>
      <c r="V43" s="317"/>
      <c r="W43" s="317"/>
      <c r="X43" s="317"/>
      <c r="Y43" s="204"/>
      <c r="Z43" s="230"/>
      <c r="AA43" s="318"/>
      <c r="AB43" s="318"/>
      <c r="AC43" s="318"/>
      <c r="AD43" s="310"/>
    </row>
    <row r="44" spans="2:34" ht="17.25" customHeight="1">
      <c r="B44" s="327" t="s">
        <v>60</v>
      </c>
      <c r="C44" s="326" t="s">
        <v>141</v>
      </c>
      <c r="D44" s="326"/>
      <c r="E44" s="227"/>
      <c r="G44" s="258"/>
      <c r="H44" s="258"/>
      <c r="I44" s="258"/>
      <c r="J44" s="227"/>
      <c r="K44" s="204"/>
      <c r="L44" s="204"/>
      <c r="M44" s="204"/>
      <c r="N44" s="204"/>
      <c r="O44" s="204"/>
      <c r="P44" s="230"/>
      <c r="Q44" s="204"/>
      <c r="R44" s="204"/>
      <c r="S44" s="204"/>
      <c r="T44" s="227"/>
      <c r="U44" s="230"/>
      <c r="V44" s="317"/>
      <c r="W44" s="317"/>
      <c r="X44" s="317"/>
      <c r="Y44" s="204"/>
      <c r="Z44" s="230"/>
      <c r="AA44" s="318"/>
      <c r="AB44" s="318"/>
      <c r="AC44" s="318"/>
      <c r="AD44" s="310"/>
    </row>
    <row r="45" spans="2:34" ht="17.25" customHeight="1">
      <c r="B45" s="327" t="s">
        <v>61</v>
      </c>
      <c r="C45" s="326" t="s">
        <v>142</v>
      </c>
      <c r="D45" s="326"/>
      <c r="E45" s="227"/>
      <c r="G45" s="258"/>
      <c r="H45" s="258"/>
      <c r="I45" s="258"/>
      <c r="J45" s="227"/>
      <c r="K45" s="204"/>
      <c r="L45" s="204"/>
      <c r="M45" s="204"/>
      <c r="N45" s="204"/>
      <c r="O45" s="204"/>
      <c r="P45" s="230"/>
      <c r="Q45" s="204"/>
      <c r="R45" s="204"/>
      <c r="S45" s="204"/>
      <c r="T45" s="227"/>
      <c r="U45" s="230"/>
      <c r="V45" s="317"/>
      <c r="W45" s="317"/>
      <c r="X45" s="317"/>
      <c r="Y45" s="204"/>
      <c r="Z45" s="230"/>
      <c r="AA45" s="318"/>
      <c r="AB45" s="318"/>
      <c r="AC45" s="318"/>
      <c r="AD45" s="310"/>
    </row>
    <row r="46" spans="2:34" ht="17.25" customHeight="1">
      <c r="B46" s="327" t="s">
        <v>62</v>
      </c>
      <c r="C46" s="326" t="s">
        <v>143</v>
      </c>
      <c r="D46" s="326"/>
      <c r="E46" s="227"/>
      <c r="G46" s="258"/>
      <c r="H46" s="258"/>
      <c r="I46" s="258"/>
      <c r="J46" s="227"/>
      <c r="K46" s="204"/>
      <c r="L46" s="204"/>
      <c r="M46" s="204"/>
      <c r="N46" s="204"/>
      <c r="O46" s="204"/>
      <c r="P46" s="230"/>
      <c r="Q46" s="204"/>
      <c r="R46" s="204"/>
      <c r="S46" s="204"/>
      <c r="T46" s="227"/>
      <c r="U46" s="230"/>
      <c r="V46" s="317"/>
      <c r="W46" s="317"/>
      <c r="X46" s="317"/>
      <c r="Y46" s="204"/>
      <c r="Z46" s="230"/>
      <c r="AA46" s="318"/>
      <c r="AB46" s="318"/>
      <c r="AC46" s="318"/>
      <c r="AD46" s="310"/>
    </row>
    <row r="47" spans="2:34" ht="17.25" customHeight="1">
      <c r="B47" s="329" t="s">
        <v>80</v>
      </c>
      <c r="C47" s="330" t="s">
        <v>144</v>
      </c>
      <c r="D47" s="330"/>
      <c r="E47" s="227"/>
      <c r="G47" s="258"/>
      <c r="H47" s="258"/>
      <c r="I47" s="258"/>
      <c r="J47" s="227"/>
      <c r="K47" s="204"/>
      <c r="L47" s="204"/>
      <c r="M47" s="204"/>
      <c r="N47" s="204"/>
      <c r="O47" s="204"/>
      <c r="P47" s="230"/>
      <c r="Q47" s="204"/>
      <c r="R47" s="204"/>
      <c r="S47" s="204"/>
      <c r="T47" s="227"/>
      <c r="U47" s="230"/>
      <c r="V47" s="317"/>
      <c r="W47" s="317"/>
      <c r="X47" s="317"/>
      <c r="Y47" s="204"/>
      <c r="Z47" s="230"/>
      <c r="AA47" s="318"/>
      <c r="AB47" s="318"/>
      <c r="AC47" s="318"/>
      <c r="AD47" s="310"/>
    </row>
    <row r="48" spans="2:34" ht="17.25" customHeight="1">
      <c r="B48" s="204"/>
      <c r="C48" s="204"/>
      <c r="D48" s="205"/>
      <c r="E48" s="227"/>
      <c r="G48" s="258"/>
      <c r="H48" s="258"/>
      <c r="I48" s="258"/>
      <c r="J48" s="227"/>
      <c r="K48" s="204"/>
      <c r="L48" s="204"/>
      <c r="M48" s="204"/>
      <c r="N48" s="204"/>
      <c r="O48" s="204"/>
      <c r="P48" s="230"/>
      <c r="Q48" s="204"/>
      <c r="R48" s="204"/>
      <c r="S48" s="204"/>
      <c r="T48" s="227"/>
      <c r="U48" s="230"/>
      <c r="V48" s="317"/>
      <c r="W48" s="317"/>
      <c r="X48" s="317"/>
      <c r="Y48" s="204"/>
      <c r="Z48" s="230"/>
      <c r="AA48" s="318"/>
      <c r="AB48" s="318"/>
      <c r="AC48" s="318"/>
      <c r="AD48" s="310"/>
    </row>
    <row r="49" spans="2:31" ht="17.25" customHeight="1">
      <c r="B49" s="335" t="s">
        <v>145</v>
      </c>
      <c r="C49" s="232"/>
      <c r="D49" s="232"/>
      <c r="E49" s="336"/>
      <c r="F49" s="337"/>
      <c r="G49" s="335" t="s">
        <v>72</v>
      </c>
      <c r="H49" s="232"/>
      <c r="I49" s="232"/>
      <c r="J49" s="336"/>
      <c r="K49" s="338"/>
      <c r="L49" s="339" t="s">
        <v>73</v>
      </c>
      <c r="M49" s="340"/>
      <c r="N49" s="340"/>
      <c r="O49" s="338"/>
      <c r="P49" s="230"/>
      <c r="Q49" s="335" t="s">
        <v>74</v>
      </c>
      <c r="R49" s="232"/>
      <c r="S49" s="232"/>
      <c r="T49" s="336"/>
      <c r="U49" s="230"/>
      <c r="V49" s="341" t="s">
        <v>76</v>
      </c>
      <c r="W49" s="341"/>
      <c r="X49" s="341"/>
      <c r="Y49" s="204"/>
      <c r="Z49" s="342"/>
      <c r="AA49" s="343" t="s">
        <v>75</v>
      </c>
      <c r="AB49" s="344"/>
      <c r="AC49" s="344"/>
      <c r="AD49" s="345"/>
    </row>
    <row r="50" spans="2:31" ht="17.25" customHeight="1">
      <c r="B50" s="232"/>
      <c r="C50" s="232"/>
      <c r="D50" s="232"/>
      <c r="E50" s="336"/>
      <c r="F50" s="337"/>
      <c r="G50" s="232"/>
      <c r="H50" s="232"/>
      <c r="I50" s="232"/>
      <c r="J50" s="336"/>
      <c r="K50" s="338"/>
      <c r="L50" s="340"/>
      <c r="M50" s="340"/>
      <c r="N50" s="340"/>
      <c r="O50" s="338"/>
      <c r="P50" s="230"/>
      <c r="Q50" s="232"/>
      <c r="R50" s="232"/>
      <c r="S50" s="232"/>
      <c r="T50" s="336"/>
      <c r="U50" s="230"/>
      <c r="V50" s="341"/>
      <c r="W50" s="341"/>
      <c r="X50" s="341"/>
      <c r="Y50" s="204"/>
      <c r="Z50" s="346"/>
      <c r="AA50" s="344"/>
      <c r="AB50" s="344"/>
      <c r="AC50" s="344"/>
      <c r="AD50" s="345"/>
    </row>
    <row r="51" spans="2:31" ht="17.25" customHeight="1">
      <c r="B51" s="352"/>
      <c r="C51" s="352"/>
      <c r="D51" s="352"/>
      <c r="E51" s="353"/>
      <c r="G51" s="232"/>
      <c r="H51" s="232"/>
      <c r="I51" s="232"/>
      <c r="J51" s="336"/>
      <c r="K51" s="204"/>
      <c r="L51" s="338"/>
      <c r="M51" s="338"/>
      <c r="N51" s="338"/>
      <c r="O51" s="204"/>
      <c r="P51" s="230"/>
      <c r="Q51" s="232"/>
      <c r="R51" s="232"/>
      <c r="S51" s="232"/>
      <c r="T51" s="336"/>
      <c r="U51" s="230"/>
      <c r="V51" s="341"/>
      <c r="W51" s="341"/>
      <c r="X51" s="341"/>
      <c r="Y51" s="204"/>
      <c r="Z51" s="346"/>
      <c r="AA51" s="344"/>
      <c r="AB51" s="344"/>
      <c r="AC51" s="344"/>
      <c r="AD51" s="345"/>
    </row>
    <row r="52" spans="2:31" ht="17.25" customHeight="1">
      <c r="B52" s="204"/>
      <c r="C52" s="204"/>
      <c r="D52" s="205"/>
      <c r="E52" s="227"/>
      <c r="G52" s="232"/>
      <c r="H52" s="232"/>
      <c r="I52" s="232"/>
      <c r="J52" s="227"/>
      <c r="L52" s="338"/>
      <c r="M52" s="338"/>
      <c r="N52" s="338"/>
      <c r="P52" s="230"/>
      <c r="Q52" s="232"/>
      <c r="R52" s="232"/>
      <c r="S52" s="232"/>
      <c r="T52" s="347"/>
      <c r="U52" s="230"/>
      <c r="V52" s="341"/>
      <c r="W52" s="341"/>
      <c r="X52" s="341"/>
      <c r="Y52" s="204"/>
      <c r="Z52" s="346"/>
      <c r="AA52" s="344"/>
      <c r="AB52" s="344"/>
      <c r="AC52" s="344"/>
      <c r="AD52" s="345"/>
    </row>
    <row r="53" spans="2:31" ht="17.25" customHeight="1">
      <c r="B53" s="204"/>
      <c r="C53" s="204"/>
      <c r="D53" s="205"/>
      <c r="E53" s="227"/>
      <c r="G53" s="232"/>
      <c r="H53" s="232"/>
      <c r="I53" s="232"/>
      <c r="J53" s="227"/>
      <c r="P53" s="230"/>
      <c r="Q53" s="204"/>
      <c r="R53" s="204"/>
      <c r="S53" s="204"/>
      <c r="T53" s="227"/>
      <c r="U53" s="230"/>
      <c r="V53" s="341"/>
      <c r="W53" s="341"/>
      <c r="X53" s="341"/>
      <c r="Y53" s="204"/>
      <c r="Z53" s="230"/>
      <c r="AA53" s="344"/>
      <c r="AB53" s="344"/>
      <c r="AC53" s="344"/>
      <c r="AD53" s="227"/>
    </row>
    <row r="54" spans="2:31" ht="17.25" customHeight="1">
      <c r="B54" s="204"/>
      <c r="C54" s="204"/>
      <c r="D54" s="205"/>
      <c r="E54" s="227"/>
      <c r="G54" s="232"/>
      <c r="H54" s="232"/>
      <c r="I54" s="232"/>
      <c r="J54" s="227"/>
      <c r="P54" s="230"/>
      <c r="Q54" s="204"/>
      <c r="R54" s="204"/>
      <c r="S54" s="204"/>
      <c r="T54" s="227"/>
      <c r="U54" s="230"/>
      <c r="V54" s="341"/>
      <c r="W54" s="341"/>
      <c r="X54" s="341"/>
      <c r="Y54" s="204"/>
      <c r="Z54" s="230"/>
      <c r="AA54" s="204"/>
      <c r="AB54" s="204"/>
      <c r="AC54" s="204"/>
      <c r="AD54" s="227"/>
    </row>
    <row r="55" spans="2:31" ht="17.25" customHeight="1">
      <c r="B55" s="204"/>
      <c r="C55" s="204"/>
      <c r="D55" s="205"/>
      <c r="E55" s="204"/>
      <c r="F55" s="204"/>
      <c r="G55" s="204"/>
      <c r="H55" s="204"/>
      <c r="I55" s="204"/>
      <c r="J55" s="204"/>
      <c r="K55" s="204"/>
      <c r="L55" s="204"/>
      <c r="M55" s="204"/>
      <c r="N55" s="204"/>
      <c r="O55" s="204"/>
      <c r="P55" s="204"/>
      <c r="Q55" s="204"/>
      <c r="R55" s="204"/>
      <c r="S55" s="204"/>
      <c r="U55" s="204"/>
      <c r="V55" s="338"/>
      <c r="W55" s="338"/>
      <c r="X55" s="338"/>
      <c r="Y55" s="204"/>
      <c r="Z55" s="204"/>
      <c r="AA55" s="204"/>
      <c r="AB55" s="204"/>
      <c r="AC55" s="204"/>
      <c r="AD55" s="204"/>
      <c r="AE55" s="204"/>
    </row>
    <row r="56" spans="2:31" ht="17.25" customHeight="1">
      <c r="B56" s="204"/>
      <c r="C56" s="204"/>
      <c r="D56" s="205"/>
      <c r="E56" s="204"/>
      <c r="F56" s="204"/>
      <c r="G56" s="204"/>
      <c r="H56" s="204"/>
      <c r="I56" s="204"/>
      <c r="J56" s="204"/>
      <c r="K56" s="204"/>
      <c r="L56" s="204"/>
      <c r="M56" s="204"/>
      <c r="N56" s="204"/>
      <c r="O56" s="204"/>
      <c r="P56" s="204"/>
      <c r="Q56" s="204"/>
      <c r="R56" s="204"/>
      <c r="S56" s="204"/>
      <c r="U56" s="204"/>
      <c r="V56" s="204"/>
      <c r="W56" s="204"/>
      <c r="X56" s="204"/>
      <c r="Y56" s="204"/>
      <c r="Z56" s="204"/>
      <c r="AA56" s="204"/>
      <c r="AB56" s="204"/>
      <c r="AC56" s="211"/>
      <c r="AD56" s="204"/>
      <c r="AE56" s="204"/>
    </row>
    <row r="57" spans="2:31" ht="17.25" customHeight="1">
      <c r="B57" s="204"/>
      <c r="C57" s="204"/>
      <c r="D57" s="205"/>
      <c r="E57" s="204"/>
      <c r="F57" s="204"/>
      <c r="G57" s="204"/>
      <c r="H57" s="204"/>
      <c r="I57" s="204"/>
      <c r="J57" s="204"/>
      <c r="K57" s="204"/>
      <c r="L57" s="204"/>
      <c r="M57" s="204"/>
      <c r="N57" s="204"/>
      <c r="O57" s="204"/>
      <c r="P57" s="204"/>
      <c r="Q57" s="204"/>
      <c r="R57" s="204"/>
      <c r="S57" s="204"/>
      <c r="U57" s="204"/>
      <c r="V57" s="204"/>
      <c r="W57" s="204"/>
      <c r="X57" s="204"/>
      <c r="Y57" s="204"/>
      <c r="Z57" s="204"/>
      <c r="AA57" s="204"/>
      <c r="AB57" s="204"/>
      <c r="AC57" s="204"/>
      <c r="AD57" s="204"/>
      <c r="AE57" s="204"/>
    </row>
    <row r="58" spans="2:31" ht="17.25" customHeight="1">
      <c r="B58" s="204"/>
      <c r="C58" s="204"/>
      <c r="D58" s="205"/>
      <c r="E58" s="204"/>
      <c r="F58" s="204"/>
      <c r="G58" s="204"/>
      <c r="H58" s="204"/>
      <c r="I58" s="204"/>
      <c r="J58" s="204"/>
      <c r="K58" s="204"/>
      <c r="L58" s="204"/>
      <c r="M58" s="204"/>
      <c r="N58" s="204"/>
      <c r="O58" s="204"/>
      <c r="P58" s="204"/>
      <c r="Q58" s="204"/>
      <c r="R58" s="204"/>
      <c r="S58" s="204"/>
      <c r="U58" s="204"/>
      <c r="V58" s="204"/>
      <c r="W58" s="204"/>
      <c r="X58" s="204"/>
      <c r="Y58" s="204"/>
      <c r="Z58" s="204"/>
      <c r="AA58" s="204"/>
      <c r="AB58" s="204"/>
      <c r="AC58" s="204"/>
      <c r="AD58" s="204"/>
      <c r="AE58" s="204"/>
    </row>
    <row r="59" spans="2:31">
      <c r="B59" s="204"/>
      <c r="C59" s="204"/>
      <c r="D59" s="205"/>
      <c r="E59" s="204"/>
      <c r="F59" s="204"/>
      <c r="G59" s="204"/>
      <c r="H59" s="204"/>
      <c r="I59" s="204"/>
      <c r="J59" s="204"/>
      <c r="K59" s="204"/>
      <c r="L59" s="204"/>
      <c r="M59" s="204"/>
      <c r="N59" s="204"/>
      <c r="O59" s="204"/>
      <c r="P59" s="204"/>
      <c r="Q59" s="204"/>
      <c r="R59" s="204"/>
      <c r="S59" s="204"/>
      <c r="U59" s="204"/>
      <c r="V59" s="204"/>
      <c r="W59" s="348"/>
      <c r="X59" s="349"/>
      <c r="Y59" s="349"/>
      <c r="Z59" s="349"/>
      <c r="AA59" s="349"/>
      <c r="AB59" s="204"/>
      <c r="AC59" s="204"/>
      <c r="AD59" s="204"/>
      <c r="AE59" s="204"/>
    </row>
    <row r="60" spans="2:31">
      <c r="B60" s="204"/>
      <c r="C60" s="204"/>
      <c r="D60" s="205"/>
      <c r="E60" s="204"/>
      <c r="F60" s="204"/>
      <c r="G60" s="204"/>
      <c r="H60" s="204"/>
      <c r="I60" s="204"/>
      <c r="J60" s="204"/>
      <c r="K60" s="204"/>
      <c r="L60" s="204"/>
      <c r="M60" s="204"/>
      <c r="N60" s="204"/>
      <c r="O60" s="204"/>
      <c r="P60" s="204"/>
      <c r="Q60" s="204"/>
      <c r="R60" s="204"/>
      <c r="S60" s="204"/>
      <c r="U60" s="204"/>
      <c r="V60" s="204"/>
      <c r="W60" s="349"/>
      <c r="X60" s="349"/>
      <c r="Y60" s="349"/>
      <c r="Z60" s="349"/>
      <c r="AA60" s="349"/>
      <c r="AB60" s="204"/>
      <c r="AC60" s="204"/>
      <c r="AD60" s="204"/>
      <c r="AE60" s="204"/>
    </row>
    <row r="61" spans="2:31">
      <c r="B61" s="204"/>
      <c r="C61" s="204"/>
      <c r="D61" s="205"/>
      <c r="E61" s="204"/>
      <c r="F61" s="204"/>
      <c r="G61" s="204"/>
      <c r="H61" s="204"/>
      <c r="I61" s="204"/>
      <c r="J61" s="204"/>
      <c r="K61" s="204"/>
      <c r="L61" s="204"/>
      <c r="M61" s="204"/>
      <c r="N61" s="204"/>
      <c r="O61" s="204"/>
      <c r="P61" s="204"/>
      <c r="Q61" s="204"/>
      <c r="R61" s="204"/>
      <c r="S61" s="204"/>
      <c r="U61" s="204"/>
      <c r="V61" s="204"/>
      <c r="W61" s="349"/>
      <c r="X61" s="349"/>
      <c r="Y61" s="349"/>
      <c r="Z61" s="349"/>
      <c r="AA61" s="349"/>
      <c r="AB61" s="204"/>
      <c r="AC61" s="204"/>
      <c r="AD61" s="204"/>
      <c r="AE61" s="204"/>
    </row>
    <row r="62" spans="2:31">
      <c r="B62" s="204"/>
      <c r="C62" s="204"/>
      <c r="D62" s="205"/>
      <c r="E62" s="204"/>
      <c r="F62" s="204"/>
      <c r="G62" s="204"/>
      <c r="H62" s="204"/>
      <c r="I62" s="204"/>
      <c r="J62" s="204"/>
      <c r="K62" s="204"/>
      <c r="L62" s="204"/>
      <c r="M62" s="204"/>
      <c r="N62" s="204"/>
      <c r="O62" s="204"/>
      <c r="P62" s="204"/>
      <c r="Q62" s="204"/>
      <c r="R62" s="204"/>
      <c r="S62" s="204"/>
      <c r="U62" s="204"/>
      <c r="V62" s="204"/>
      <c r="W62" s="349"/>
      <c r="X62" s="349"/>
      <c r="Y62" s="349"/>
      <c r="Z62" s="349"/>
      <c r="AA62" s="349"/>
      <c r="AB62" s="204"/>
      <c r="AC62" s="204"/>
      <c r="AD62" s="204"/>
      <c r="AE62" s="204"/>
    </row>
    <row r="63" spans="2:31">
      <c r="B63" s="204"/>
      <c r="C63" s="204"/>
      <c r="D63" s="205"/>
      <c r="E63" s="204"/>
      <c r="F63" s="204"/>
      <c r="G63" s="204"/>
      <c r="H63" s="204"/>
      <c r="I63" s="204"/>
      <c r="J63" s="204"/>
      <c r="K63" s="204"/>
      <c r="L63" s="204"/>
      <c r="M63" s="204"/>
      <c r="N63" s="204"/>
      <c r="O63" s="204"/>
      <c r="P63" s="204"/>
      <c r="Q63" s="204"/>
      <c r="R63" s="204"/>
      <c r="S63" s="204"/>
      <c r="U63" s="204"/>
      <c r="V63" s="204"/>
      <c r="W63" s="204"/>
      <c r="X63" s="204"/>
      <c r="Y63" s="204"/>
      <c r="Z63" s="204"/>
      <c r="AA63" s="204"/>
      <c r="AB63" s="204"/>
      <c r="AC63" s="204"/>
      <c r="AD63" s="204"/>
      <c r="AE63" s="204"/>
    </row>
    <row r="64" spans="2:31">
      <c r="B64" s="204"/>
      <c r="C64" s="204"/>
      <c r="D64" s="205"/>
      <c r="E64" s="204"/>
      <c r="F64" s="204"/>
      <c r="G64" s="204"/>
      <c r="H64" s="204"/>
      <c r="I64" s="204"/>
      <c r="J64" s="204"/>
      <c r="K64" s="204"/>
      <c r="L64" s="204"/>
      <c r="M64" s="204"/>
      <c r="N64" s="204"/>
      <c r="O64" s="204"/>
      <c r="P64" s="204"/>
      <c r="Q64" s="204"/>
      <c r="R64" s="204"/>
      <c r="S64" s="204"/>
      <c r="U64" s="204"/>
      <c r="V64" s="204"/>
      <c r="W64" s="204"/>
      <c r="X64" s="204"/>
      <c r="Y64" s="204"/>
      <c r="Z64" s="204"/>
      <c r="AA64" s="204"/>
      <c r="AB64" s="204"/>
      <c r="AC64" s="204"/>
      <c r="AD64" s="204"/>
      <c r="AE64" s="204"/>
    </row>
    <row r="65" spans="2:31">
      <c r="B65" s="204"/>
      <c r="C65" s="204"/>
      <c r="D65" s="205"/>
      <c r="E65" s="204"/>
      <c r="F65" s="204"/>
      <c r="G65" s="204"/>
      <c r="H65" s="204"/>
      <c r="I65" s="204"/>
      <c r="J65" s="204"/>
      <c r="K65" s="204"/>
      <c r="L65" s="204"/>
      <c r="M65" s="204"/>
      <c r="N65" s="204"/>
      <c r="O65" s="204"/>
      <c r="P65" s="204"/>
      <c r="Q65" s="204"/>
      <c r="R65" s="204"/>
      <c r="S65" s="204"/>
      <c r="U65" s="204"/>
      <c r="V65" s="204"/>
      <c r="W65" s="204"/>
      <c r="X65" s="204"/>
      <c r="Y65" s="204"/>
      <c r="Z65" s="204"/>
      <c r="AA65" s="204"/>
      <c r="AB65" s="204"/>
      <c r="AC65" s="204"/>
      <c r="AD65" s="204"/>
      <c r="AE65" s="204"/>
    </row>
    <row r="66" spans="2:31">
      <c r="B66" s="204"/>
      <c r="C66" s="204"/>
      <c r="D66" s="205"/>
      <c r="E66" s="204"/>
      <c r="F66" s="204"/>
      <c r="G66" s="204"/>
      <c r="H66" s="204"/>
      <c r="I66" s="204"/>
      <c r="J66" s="204"/>
      <c r="K66" s="204"/>
      <c r="L66" s="204"/>
      <c r="M66" s="204"/>
      <c r="N66" s="204"/>
      <c r="O66" s="204"/>
      <c r="P66" s="204"/>
      <c r="Q66" s="204"/>
      <c r="R66" s="204"/>
      <c r="S66" s="204"/>
      <c r="U66" s="204"/>
      <c r="V66" s="204"/>
      <c r="W66" s="204"/>
      <c r="X66" s="204"/>
      <c r="Y66" s="204"/>
      <c r="Z66" s="204"/>
      <c r="AA66" s="204"/>
      <c r="AB66" s="204"/>
      <c r="AC66" s="204"/>
      <c r="AD66" s="204"/>
      <c r="AE66" s="204"/>
    </row>
    <row r="67" spans="2:31" ht="17">
      <c r="B67" s="350"/>
      <c r="C67" s="204"/>
      <c r="D67" s="205"/>
      <c r="E67" s="204"/>
      <c r="F67" s="204"/>
      <c r="G67" s="204"/>
      <c r="H67" s="204"/>
      <c r="I67" s="204"/>
      <c r="J67" s="204"/>
      <c r="K67" s="204"/>
      <c r="L67" s="204"/>
      <c r="M67" s="204"/>
      <c r="N67" s="204"/>
      <c r="O67" s="204"/>
      <c r="P67" s="204"/>
      <c r="Q67" s="204"/>
      <c r="R67" s="204"/>
      <c r="S67" s="204"/>
      <c r="U67" s="204"/>
      <c r="V67" s="204"/>
      <c r="W67" s="204"/>
      <c r="X67" s="204"/>
      <c r="Y67" s="204"/>
      <c r="Z67" s="204"/>
      <c r="AA67" s="204"/>
      <c r="AB67" s="204"/>
      <c r="AC67" s="204"/>
      <c r="AD67" s="204"/>
      <c r="AE67" s="204"/>
    </row>
    <row r="68" spans="2:31">
      <c r="B68" s="204"/>
      <c r="C68" s="204"/>
      <c r="D68" s="205"/>
      <c r="E68" s="204"/>
      <c r="F68" s="204"/>
      <c r="G68" s="204"/>
      <c r="H68" s="204"/>
      <c r="I68" s="204"/>
      <c r="J68" s="204"/>
      <c r="K68" s="204"/>
      <c r="L68" s="204"/>
      <c r="M68" s="204"/>
      <c r="N68" s="204"/>
      <c r="O68" s="204"/>
      <c r="P68" s="204"/>
      <c r="Q68" s="204"/>
      <c r="R68" s="204"/>
      <c r="S68" s="204"/>
      <c r="U68" s="204"/>
      <c r="V68" s="204"/>
      <c r="W68" s="204"/>
      <c r="X68" s="204"/>
      <c r="Y68" s="204"/>
      <c r="Z68" s="204"/>
      <c r="AA68" s="204"/>
      <c r="AB68" s="204"/>
      <c r="AC68" s="204"/>
      <c r="AD68" s="204"/>
      <c r="AE68" s="204"/>
    </row>
    <row r="69" spans="2:31">
      <c r="B69" s="204"/>
      <c r="C69" s="204"/>
      <c r="D69" s="205"/>
      <c r="E69" s="204"/>
      <c r="F69" s="204"/>
      <c r="G69" s="204"/>
      <c r="H69" s="204"/>
      <c r="I69" s="204"/>
      <c r="J69" s="204"/>
      <c r="K69" s="204"/>
      <c r="L69" s="204"/>
      <c r="M69" s="204"/>
      <c r="N69" s="204"/>
      <c r="O69" s="204"/>
      <c r="P69" s="204"/>
      <c r="Q69" s="204"/>
      <c r="R69" s="204"/>
      <c r="S69" s="204"/>
      <c r="U69" s="204"/>
      <c r="V69" s="204"/>
      <c r="W69" s="204"/>
      <c r="X69" s="204"/>
      <c r="Y69" s="204"/>
      <c r="Z69" s="204"/>
      <c r="AA69" s="204"/>
      <c r="AB69" s="204"/>
      <c r="AC69" s="204"/>
      <c r="AD69" s="204"/>
      <c r="AE69" s="204"/>
    </row>
    <row r="70" spans="2:31">
      <c r="B70" s="204"/>
      <c r="C70" s="204"/>
      <c r="D70" s="205"/>
      <c r="E70" s="204"/>
      <c r="F70" s="204"/>
      <c r="G70" s="204"/>
      <c r="H70" s="204"/>
      <c r="I70" s="204"/>
      <c r="J70" s="204"/>
      <c r="K70" s="204"/>
      <c r="L70" s="204"/>
      <c r="M70" s="204"/>
      <c r="N70" s="204"/>
      <c r="O70" s="204"/>
      <c r="P70" s="204"/>
      <c r="Q70" s="204"/>
      <c r="R70" s="204"/>
      <c r="S70" s="204"/>
      <c r="U70" s="204"/>
      <c r="V70" s="204"/>
      <c r="W70" s="204"/>
      <c r="X70" s="204"/>
      <c r="Y70" s="204"/>
      <c r="Z70" s="204"/>
      <c r="AA70" s="204"/>
      <c r="AB70" s="204"/>
      <c r="AC70" s="204"/>
      <c r="AD70" s="204"/>
      <c r="AE70" s="204"/>
    </row>
    <row r="71" spans="2:31">
      <c r="B71" s="204"/>
      <c r="C71" s="204"/>
      <c r="D71" s="205"/>
      <c r="E71" s="204"/>
      <c r="F71" s="204"/>
      <c r="G71" s="204"/>
      <c r="H71" s="204"/>
      <c r="I71" s="204"/>
      <c r="J71" s="204"/>
      <c r="K71" s="204"/>
      <c r="L71" s="204"/>
      <c r="M71" s="204"/>
      <c r="N71" s="204"/>
      <c r="O71" s="204"/>
      <c r="P71" s="204"/>
      <c r="Q71" s="204"/>
      <c r="R71" s="204"/>
      <c r="S71" s="204"/>
      <c r="U71" s="204"/>
      <c r="V71" s="204"/>
      <c r="W71" s="204"/>
      <c r="X71" s="204"/>
      <c r="Y71" s="204"/>
      <c r="Z71" s="204"/>
      <c r="AA71" s="204"/>
      <c r="AB71" s="204"/>
      <c r="AC71" s="204"/>
      <c r="AD71" s="204"/>
      <c r="AE71" s="204"/>
    </row>
    <row r="72" spans="2:31">
      <c r="B72" s="204"/>
      <c r="C72" s="204"/>
      <c r="D72" s="205"/>
      <c r="E72" s="204"/>
      <c r="F72" s="204"/>
      <c r="G72" s="204"/>
      <c r="H72" s="204"/>
      <c r="I72" s="204"/>
      <c r="J72" s="204"/>
      <c r="K72" s="204"/>
      <c r="L72" s="204"/>
      <c r="M72" s="204"/>
      <c r="N72" s="204"/>
      <c r="O72" s="204"/>
      <c r="P72" s="204"/>
      <c r="Q72" s="204"/>
      <c r="R72" s="204"/>
      <c r="S72" s="204"/>
      <c r="U72" s="204"/>
      <c r="V72" s="204"/>
      <c r="W72" s="204"/>
      <c r="X72" s="204"/>
      <c r="Y72" s="204"/>
      <c r="Z72" s="204"/>
      <c r="AA72" s="204"/>
      <c r="AB72" s="204"/>
      <c r="AC72" s="204"/>
      <c r="AD72" s="204"/>
      <c r="AE72" s="204"/>
    </row>
    <row r="73" spans="2:31">
      <c r="B73" s="204"/>
      <c r="C73" s="204"/>
      <c r="D73" s="205"/>
      <c r="E73" s="204"/>
      <c r="F73" s="204"/>
      <c r="G73" s="204"/>
      <c r="H73" s="204"/>
      <c r="I73" s="204"/>
      <c r="J73" s="204"/>
      <c r="K73" s="204"/>
      <c r="L73" s="204"/>
      <c r="M73" s="204"/>
      <c r="N73" s="204"/>
      <c r="O73" s="204"/>
      <c r="P73" s="204"/>
      <c r="Q73" s="204"/>
      <c r="R73" s="204"/>
      <c r="S73" s="204"/>
      <c r="U73" s="338"/>
      <c r="V73" s="204"/>
      <c r="W73" s="204"/>
      <c r="X73" s="204"/>
      <c r="Y73" s="204"/>
      <c r="Z73" s="204"/>
      <c r="AA73" s="204"/>
      <c r="AB73" s="204"/>
      <c r="AC73" s="204"/>
      <c r="AD73" s="204"/>
      <c r="AE73" s="204"/>
    </row>
    <row r="74" spans="2:31">
      <c r="B74" s="204"/>
      <c r="C74" s="204"/>
      <c r="D74" s="205"/>
      <c r="E74" s="204"/>
      <c r="F74" s="204"/>
      <c r="G74" s="204"/>
      <c r="H74" s="204"/>
      <c r="I74" s="204"/>
      <c r="J74" s="204"/>
      <c r="K74" s="204"/>
      <c r="L74" s="204"/>
      <c r="M74" s="204"/>
      <c r="N74" s="204"/>
      <c r="O74" s="204"/>
      <c r="P74" s="204"/>
      <c r="Q74" s="204"/>
      <c r="R74" s="204"/>
      <c r="S74" s="204"/>
      <c r="U74" s="338"/>
      <c r="V74" s="204"/>
      <c r="W74" s="204"/>
      <c r="X74" s="204"/>
      <c r="Y74" s="204"/>
      <c r="Z74" s="204"/>
      <c r="AA74" s="204"/>
      <c r="AB74" s="204"/>
      <c r="AC74" s="204"/>
      <c r="AD74" s="204"/>
      <c r="AE74" s="204"/>
    </row>
    <row r="75" spans="2:31">
      <c r="B75" s="204"/>
      <c r="C75" s="204"/>
      <c r="D75" s="205"/>
      <c r="E75" s="204"/>
      <c r="F75" s="204"/>
      <c r="G75" s="204"/>
      <c r="H75" s="204"/>
      <c r="I75" s="204"/>
      <c r="J75" s="204"/>
      <c r="K75" s="204"/>
      <c r="L75" s="204"/>
      <c r="M75" s="204"/>
      <c r="N75" s="204"/>
      <c r="O75" s="204"/>
      <c r="P75" s="204"/>
      <c r="Q75" s="204"/>
      <c r="R75" s="204"/>
      <c r="S75" s="204"/>
      <c r="U75" s="338"/>
      <c r="V75" s="204"/>
      <c r="W75" s="204"/>
      <c r="X75" s="204"/>
      <c r="Y75" s="204"/>
      <c r="Z75" s="204"/>
      <c r="AA75" s="204"/>
      <c r="AB75" s="204"/>
      <c r="AC75" s="204"/>
      <c r="AD75" s="204"/>
      <c r="AE75" s="204"/>
    </row>
    <row r="76" spans="2:31">
      <c r="B76" s="204"/>
      <c r="C76" s="204"/>
      <c r="D76" s="205"/>
      <c r="E76" s="204"/>
      <c r="F76" s="204"/>
      <c r="G76" s="204"/>
      <c r="H76" s="204"/>
      <c r="I76" s="204"/>
      <c r="J76" s="204"/>
      <c r="K76" s="204"/>
      <c r="L76" s="204"/>
      <c r="M76" s="204"/>
      <c r="N76" s="204"/>
      <c r="O76" s="204"/>
      <c r="P76" s="204"/>
      <c r="Q76" s="204"/>
      <c r="R76" s="204"/>
      <c r="S76" s="204"/>
      <c r="U76" s="204"/>
      <c r="V76" s="204"/>
      <c r="W76" s="204"/>
      <c r="X76" s="204"/>
      <c r="Y76" s="204"/>
      <c r="Z76" s="204"/>
      <c r="AA76" s="204"/>
      <c r="AB76" s="204"/>
      <c r="AC76" s="204"/>
      <c r="AD76" s="204"/>
      <c r="AE76" s="204"/>
    </row>
    <row r="77" spans="2:31">
      <c r="B77" s="204"/>
      <c r="C77" s="204"/>
      <c r="D77" s="205"/>
      <c r="E77" s="204"/>
      <c r="F77" s="204"/>
      <c r="G77" s="204"/>
      <c r="H77" s="204"/>
      <c r="I77" s="204"/>
      <c r="J77" s="204"/>
      <c r="K77" s="204"/>
      <c r="L77" s="204"/>
      <c r="M77" s="204"/>
      <c r="N77" s="204"/>
      <c r="O77" s="204"/>
      <c r="P77" s="204"/>
      <c r="Q77" s="204"/>
      <c r="R77" s="204"/>
      <c r="S77" s="204"/>
      <c r="U77" s="204"/>
      <c r="V77" s="204"/>
      <c r="W77" s="204"/>
      <c r="X77" s="204"/>
      <c r="Y77" s="204"/>
      <c r="Z77" s="204"/>
      <c r="AA77" s="204"/>
      <c r="AB77" s="204"/>
      <c r="AC77" s="204"/>
      <c r="AD77" s="204"/>
      <c r="AE77" s="204"/>
    </row>
    <row r="78" spans="2:31">
      <c r="B78" s="204"/>
      <c r="C78" s="204"/>
      <c r="D78" s="205"/>
      <c r="E78" s="204"/>
      <c r="F78" s="204"/>
      <c r="G78" s="204"/>
      <c r="H78" s="204"/>
      <c r="I78" s="204"/>
      <c r="J78" s="204"/>
      <c r="K78" s="204"/>
      <c r="L78" s="204"/>
      <c r="M78" s="204"/>
      <c r="N78" s="204"/>
      <c r="O78" s="204"/>
      <c r="P78" s="204"/>
      <c r="Q78" s="204"/>
      <c r="R78" s="204"/>
      <c r="S78" s="204"/>
      <c r="U78" s="204"/>
      <c r="V78" s="204"/>
      <c r="W78" s="204"/>
      <c r="X78" s="204"/>
      <c r="Y78" s="204"/>
      <c r="Z78" s="204"/>
      <c r="AA78" s="204"/>
      <c r="AB78" s="204"/>
      <c r="AC78" s="204"/>
      <c r="AD78" s="204"/>
      <c r="AE78" s="204"/>
    </row>
    <row r="79" spans="2:31">
      <c r="B79" s="204"/>
      <c r="C79" s="204"/>
      <c r="D79" s="205"/>
      <c r="E79" s="204"/>
      <c r="F79" s="204"/>
      <c r="G79" s="204"/>
      <c r="H79" s="204"/>
      <c r="I79" s="204"/>
      <c r="J79" s="204"/>
      <c r="K79" s="204"/>
      <c r="L79" s="204"/>
      <c r="M79" s="204"/>
      <c r="N79" s="204"/>
      <c r="O79" s="204"/>
      <c r="P79" s="204"/>
      <c r="Q79" s="204"/>
      <c r="R79" s="204"/>
      <c r="S79" s="204"/>
      <c r="U79" s="204"/>
      <c r="V79" s="204"/>
      <c r="W79" s="204"/>
      <c r="X79" s="204"/>
      <c r="Y79" s="204"/>
      <c r="Z79" s="204"/>
      <c r="AA79" s="204"/>
      <c r="AB79" s="204"/>
      <c r="AC79" s="204"/>
      <c r="AD79" s="204"/>
      <c r="AE79" s="204"/>
    </row>
    <row r="80" spans="2:31">
      <c r="B80" s="204"/>
      <c r="C80" s="204"/>
      <c r="D80" s="205"/>
      <c r="E80" s="204"/>
      <c r="F80" s="204"/>
      <c r="G80" s="204"/>
      <c r="H80" s="204"/>
      <c r="I80" s="204"/>
      <c r="J80" s="204"/>
      <c r="K80" s="204"/>
      <c r="L80" s="204"/>
      <c r="M80" s="204"/>
      <c r="N80" s="204"/>
      <c r="O80" s="204"/>
      <c r="P80" s="204"/>
      <c r="Q80" s="204"/>
      <c r="R80" s="204"/>
      <c r="S80" s="204"/>
      <c r="U80" s="204"/>
      <c r="V80" s="204"/>
      <c r="W80" s="204"/>
      <c r="X80" s="204"/>
      <c r="Y80" s="204"/>
      <c r="Z80" s="204"/>
      <c r="AA80" s="204"/>
      <c r="AB80" s="204"/>
      <c r="AC80" s="204"/>
      <c r="AD80" s="204"/>
      <c r="AE80" s="204"/>
    </row>
    <row r="81" spans="2:31">
      <c r="B81" s="204"/>
      <c r="C81" s="204"/>
      <c r="D81" s="205"/>
      <c r="E81" s="204"/>
      <c r="F81" s="204"/>
      <c r="G81" s="204"/>
      <c r="H81" s="204"/>
      <c r="I81" s="204"/>
      <c r="J81" s="204"/>
      <c r="K81" s="204"/>
      <c r="L81" s="204"/>
      <c r="M81" s="204"/>
      <c r="N81" s="204"/>
      <c r="O81" s="204"/>
      <c r="P81" s="204"/>
      <c r="Q81" s="204"/>
      <c r="R81" s="204"/>
      <c r="S81" s="204"/>
      <c r="U81" s="204"/>
      <c r="V81" s="204"/>
      <c r="W81" s="204"/>
      <c r="X81" s="204"/>
      <c r="Y81" s="204"/>
      <c r="Z81" s="204"/>
      <c r="AA81" s="204"/>
      <c r="AB81" s="204"/>
      <c r="AC81" s="204"/>
      <c r="AD81" s="204"/>
      <c r="AE81" s="204"/>
    </row>
    <row r="82" spans="2:31">
      <c r="B82" s="204"/>
      <c r="C82" s="204"/>
      <c r="D82" s="205"/>
      <c r="E82" s="204"/>
      <c r="F82" s="204"/>
      <c r="G82" s="204"/>
      <c r="H82" s="204"/>
      <c r="I82" s="204"/>
      <c r="J82" s="204"/>
      <c r="K82" s="204"/>
      <c r="L82" s="204"/>
      <c r="M82" s="204"/>
      <c r="N82" s="204"/>
      <c r="O82" s="204"/>
      <c r="P82" s="204"/>
      <c r="Q82" s="204"/>
      <c r="R82" s="204"/>
      <c r="S82" s="204"/>
      <c r="U82" s="204"/>
      <c r="V82" s="204"/>
      <c r="W82" s="204"/>
      <c r="X82" s="204"/>
      <c r="Y82" s="204"/>
      <c r="Z82" s="204"/>
      <c r="AA82" s="204"/>
      <c r="AB82" s="204"/>
      <c r="AC82" s="204"/>
      <c r="AD82" s="204"/>
      <c r="AE82" s="204"/>
    </row>
    <row r="83" spans="2:31">
      <c r="B83" s="204"/>
      <c r="C83" s="204"/>
      <c r="D83" s="205"/>
      <c r="E83" s="204"/>
      <c r="F83" s="204"/>
      <c r="G83" s="204"/>
      <c r="H83" s="204"/>
      <c r="I83" s="204"/>
      <c r="J83" s="204"/>
      <c r="K83" s="204"/>
      <c r="L83" s="204"/>
      <c r="M83" s="204"/>
      <c r="N83" s="204"/>
      <c r="O83" s="204"/>
      <c r="P83" s="204"/>
      <c r="Q83" s="204"/>
      <c r="R83" s="204"/>
      <c r="S83" s="204"/>
      <c r="U83" s="204"/>
      <c r="V83" s="204"/>
      <c r="W83" s="204"/>
      <c r="X83" s="204"/>
      <c r="Y83" s="204"/>
      <c r="Z83" s="204"/>
      <c r="AA83" s="204"/>
      <c r="AB83" s="204"/>
      <c r="AC83" s="204"/>
      <c r="AD83" s="204"/>
      <c r="AE83" s="204"/>
    </row>
    <row r="84" spans="2:31">
      <c r="B84" s="204"/>
      <c r="C84" s="204"/>
      <c r="D84" s="205"/>
      <c r="E84" s="204"/>
      <c r="F84" s="204"/>
      <c r="G84" s="204"/>
      <c r="H84" s="204"/>
      <c r="I84" s="204"/>
      <c r="J84" s="204"/>
      <c r="K84" s="204"/>
      <c r="L84" s="204"/>
      <c r="M84" s="204"/>
      <c r="N84" s="204"/>
      <c r="O84" s="204"/>
      <c r="P84" s="204"/>
      <c r="Q84" s="204"/>
      <c r="R84" s="204"/>
      <c r="S84" s="204"/>
      <c r="U84" s="204"/>
      <c r="V84" s="204"/>
      <c r="W84" s="204"/>
      <c r="X84" s="204"/>
      <c r="Y84" s="204"/>
      <c r="Z84" s="204"/>
      <c r="AA84" s="204"/>
      <c r="AB84" s="204"/>
      <c r="AC84" s="204"/>
      <c r="AD84" s="204"/>
      <c r="AE84" s="204"/>
    </row>
    <row r="85" spans="2:31">
      <c r="B85" s="204"/>
      <c r="C85" s="204"/>
      <c r="D85" s="205"/>
      <c r="E85" s="204"/>
      <c r="F85" s="204"/>
      <c r="G85" s="204"/>
      <c r="H85" s="204"/>
      <c r="I85" s="204"/>
      <c r="J85" s="204"/>
      <c r="K85" s="204"/>
      <c r="L85" s="204"/>
      <c r="M85" s="204"/>
      <c r="N85" s="204"/>
      <c r="O85" s="204"/>
      <c r="P85" s="204"/>
      <c r="Q85" s="204"/>
      <c r="R85" s="204"/>
      <c r="S85" s="204"/>
      <c r="U85" s="204"/>
      <c r="V85" s="204"/>
      <c r="W85" s="204"/>
      <c r="X85" s="204"/>
      <c r="Y85" s="204"/>
      <c r="Z85" s="204"/>
      <c r="AA85" s="204"/>
      <c r="AB85" s="204"/>
      <c r="AC85" s="204"/>
      <c r="AD85" s="204"/>
      <c r="AE85" s="204"/>
    </row>
    <row r="86" spans="2:31">
      <c r="B86" s="204"/>
      <c r="C86" s="204"/>
      <c r="D86" s="205"/>
      <c r="E86" s="204"/>
      <c r="F86" s="204"/>
      <c r="G86" s="204"/>
      <c r="H86" s="204"/>
      <c r="I86" s="204"/>
      <c r="J86" s="204"/>
      <c r="K86" s="204"/>
      <c r="L86" s="204"/>
      <c r="M86" s="204"/>
      <c r="N86" s="204"/>
      <c r="O86" s="204"/>
      <c r="P86" s="204"/>
      <c r="Q86" s="204"/>
      <c r="R86" s="204"/>
      <c r="S86" s="204"/>
      <c r="U86" s="204"/>
      <c r="V86" s="204"/>
      <c r="W86" s="204"/>
      <c r="X86" s="204"/>
      <c r="Y86" s="204"/>
      <c r="Z86" s="204"/>
      <c r="AA86" s="204"/>
      <c r="AB86" s="204"/>
      <c r="AC86" s="204"/>
      <c r="AD86" s="204"/>
      <c r="AE86" s="204"/>
    </row>
    <row r="87" spans="2:31">
      <c r="B87" s="204"/>
      <c r="C87" s="204"/>
      <c r="D87" s="205"/>
      <c r="E87" s="204"/>
      <c r="F87" s="204"/>
      <c r="G87" s="204"/>
      <c r="H87" s="204"/>
      <c r="I87" s="204"/>
      <c r="J87" s="204"/>
      <c r="K87" s="204"/>
      <c r="L87" s="204"/>
      <c r="M87" s="204"/>
      <c r="N87" s="204"/>
      <c r="O87" s="204"/>
      <c r="P87" s="204"/>
      <c r="Q87" s="204"/>
      <c r="R87" s="204"/>
      <c r="S87" s="204"/>
      <c r="U87" s="204"/>
      <c r="V87" s="204"/>
      <c r="W87" s="204"/>
      <c r="X87" s="204"/>
      <c r="Y87" s="204"/>
      <c r="Z87" s="204"/>
      <c r="AA87" s="204"/>
      <c r="AB87" s="204"/>
      <c r="AC87" s="204"/>
      <c r="AD87" s="204"/>
      <c r="AE87" s="204"/>
    </row>
    <row r="88" spans="2:31">
      <c r="B88" s="204"/>
      <c r="C88" s="204"/>
      <c r="D88" s="205"/>
      <c r="E88" s="204"/>
      <c r="F88" s="204"/>
      <c r="G88" s="204"/>
      <c r="H88" s="204"/>
      <c r="I88" s="204"/>
      <c r="J88" s="204"/>
      <c r="K88" s="204"/>
      <c r="L88" s="204"/>
      <c r="M88" s="204"/>
      <c r="N88" s="204"/>
      <c r="O88" s="204"/>
      <c r="P88" s="204"/>
      <c r="Q88" s="204"/>
      <c r="R88" s="204"/>
      <c r="S88" s="204"/>
      <c r="U88" s="204"/>
      <c r="V88" s="204"/>
      <c r="W88" s="204"/>
      <c r="X88" s="204"/>
      <c r="Y88" s="204"/>
      <c r="Z88" s="204"/>
      <c r="AA88" s="204"/>
      <c r="AB88" s="204"/>
      <c r="AC88" s="204"/>
      <c r="AD88" s="204"/>
      <c r="AE88" s="204"/>
    </row>
    <row r="89" spans="2:31">
      <c r="B89" s="204"/>
      <c r="C89" s="204"/>
      <c r="D89" s="205"/>
      <c r="E89" s="204"/>
      <c r="F89" s="204"/>
      <c r="G89" s="204"/>
      <c r="H89" s="204"/>
      <c r="I89" s="204"/>
      <c r="J89" s="204"/>
      <c r="K89" s="204"/>
      <c r="L89" s="204"/>
      <c r="M89" s="204"/>
      <c r="N89" s="204"/>
      <c r="O89" s="204"/>
      <c r="P89" s="204"/>
      <c r="Q89" s="204"/>
      <c r="R89" s="204"/>
      <c r="S89" s="204"/>
      <c r="U89" s="204"/>
      <c r="V89" s="204"/>
      <c r="W89" s="204"/>
      <c r="X89" s="204"/>
      <c r="Y89" s="204"/>
      <c r="Z89" s="204"/>
      <c r="AA89" s="204"/>
      <c r="AB89" s="204"/>
      <c r="AC89" s="204"/>
      <c r="AD89" s="204"/>
      <c r="AE89" s="204"/>
    </row>
    <row r="90" spans="2:31">
      <c r="B90" s="204"/>
      <c r="C90" s="204"/>
      <c r="D90" s="205"/>
      <c r="E90" s="204"/>
      <c r="F90" s="204"/>
      <c r="G90" s="204"/>
      <c r="H90" s="204"/>
      <c r="I90" s="204"/>
      <c r="J90" s="204"/>
      <c r="K90" s="204"/>
      <c r="L90" s="204"/>
      <c r="M90" s="204"/>
      <c r="N90" s="204"/>
      <c r="O90" s="204"/>
      <c r="P90" s="204"/>
      <c r="Q90" s="204"/>
      <c r="R90" s="204"/>
      <c r="S90" s="204"/>
      <c r="U90" s="204"/>
      <c r="V90" s="204"/>
      <c r="W90" s="204"/>
      <c r="X90" s="204"/>
      <c r="Y90" s="204"/>
      <c r="Z90" s="204"/>
      <c r="AA90" s="204"/>
      <c r="AB90" s="204"/>
      <c r="AC90" s="204"/>
      <c r="AD90" s="204"/>
      <c r="AE90" s="204"/>
    </row>
    <row r="91" spans="2:31">
      <c r="B91" s="204"/>
      <c r="C91" s="204"/>
      <c r="D91" s="205"/>
      <c r="E91" s="204"/>
      <c r="F91" s="204"/>
      <c r="G91" s="204"/>
      <c r="H91" s="204"/>
      <c r="I91" s="204"/>
      <c r="J91" s="204"/>
      <c r="K91" s="204"/>
      <c r="L91" s="204"/>
      <c r="M91" s="204"/>
      <c r="N91" s="204"/>
      <c r="O91" s="204"/>
      <c r="P91" s="204"/>
      <c r="Q91" s="204"/>
      <c r="R91" s="204"/>
      <c r="S91" s="204"/>
      <c r="U91" s="204"/>
      <c r="V91" s="204"/>
      <c r="W91" s="204"/>
      <c r="X91" s="204"/>
      <c r="Y91" s="204"/>
      <c r="Z91" s="204"/>
      <c r="AA91" s="204"/>
      <c r="AB91" s="204"/>
      <c r="AC91" s="204"/>
      <c r="AD91" s="204"/>
      <c r="AE91" s="204"/>
    </row>
    <row r="92" spans="2:31">
      <c r="B92" s="204"/>
      <c r="C92" s="204"/>
      <c r="D92" s="205"/>
      <c r="E92" s="204"/>
      <c r="F92" s="204"/>
      <c r="G92" s="204"/>
      <c r="H92" s="204"/>
      <c r="I92" s="204"/>
      <c r="J92" s="204"/>
      <c r="K92" s="204"/>
      <c r="L92" s="204"/>
      <c r="M92" s="204"/>
      <c r="N92" s="204"/>
      <c r="O92" s="204"/>
      <c r="P92" s="204"/>
      <c r="Q92" s="204"/>
      <c r="R92" s="204"/>
      <c r="S92" s="204"/>
      <c r="U92" s="204"/>
      <c r="V92" s="204"/>
      <c r="W92" s="204"/>
      <c r="X92" s="204"/>
      <c r="Y92" s="204"/>
      <c r="Z92" s="204"/>
      <c r="AA92" s="204"/>
      <c r="AB92" s="204"/>
      <c r="AC92" s="204"/>
      <c r="AD92" s="204"/>
      <c r="AE92" s="204"/>
    </row>
    <row r="93" spans="2:31">
      <c r="B93" s="204"/>
      <c r="C93" s="204"/>
      <c r="D93" s="205"/>
      <c r="E93" s="204"/>
      <c r="F93" s="204"/>
      <c r="G93" s="204"/>
      <c r="H93" s="204"/>
      <c r="I93" s="204"/>
      <c r="J93" s="204"/>
      <c r="K93" s="204"/>
      <c r="L93" s="204"/>
      <c r="M93" s="204"/>
      <c r="N93" s="204"/>
      <c r="O93" s="204"/>
      <c r="P93" s="204"/>
      <c r="Q93" s="204"/>
      <c r="R93" s="204"/>
      <c r="S93" s="204"/>
      <c r="U93" s="204"/>
      <c r="V93" s="204"/>
      <c r="W93" s="204"/>
      <c r="X93" s="204"/>
      <c r="Y93" s="204"/>
      <c r="Z93" s="204"/>
      <c r="AA93" s="204"/>
      <c r="AB93" s="204"/>
      <c r="AC93" s="204"/>
      <c r="AD93" s="204"/>
      <c r="AE93" s="204"/>
    </row>
    <row r="94" spans="2:31">
      <c r="B94" s="204"/>
      <c r="C94" s="204"/>
      <c r="D94" s="205"/>
      <c r="E94" s="204"/>
      <c r="F94" s="204"/>
      <c r="G94" s="204"/>
      <c r="H94" s="204"/>
      <c r="I94" s="204"/>
      <c r="J94" s="204"/>
      <c r="K94" s="204"/>
      <c r="L94" s="204"/>
      <c r="M94" s="204"/>
      <c r="N94" s="204"/>
      <c r="O94" s="204"/>
      <c r="P94" s="204"/>
      <c r="Q94" s="204"/>
      <c r="R94" s="204"/>
      <c r="S94" s="204"/>
      <c r="U94" s="204"/>
      <c r="V94" s="204"/>
      <c r="W94" s="204"/>
      <c r="X94" s="204"/>
      <c r="Y94" s="204"/>
      <c r="Z94" s="204"/>
      <c r="AA94" s="204"/>
      <c r="AB94" s="204"/>
      <c r="AC94" s="204"/>
      <c r="AD94" s="204"/>
      <c r="AE94" s="204"/>
    </row>
    <row r="95" spans="2:31">
      <c r="B95" s="204"/>
      <c r="C95" s="204"/>
      <c r="D95" s="205"/>
      <c r="E95" s="204"/>
      <c r="F95" s="204"/>
      <c r="G95" s="204"/>
      <c r="H95" s="204"/>
      <c r="I95" s="204"/>
      <c r="J95" s="204"/>
      <c r="K95" s="204"/>
      <c r="L95" s="204"/>
      <c r="M95" s="204"/>
      <c r="N95" s="204"/>
      <c r="O95" s="204"/>
      <c r="P95" s="204"/>
      <c r="Q95" s="204"/>
      <c r="R95" s="204"/>
      <c r="S95" s="204"/>
      <c r="U95" s="204"/>
      <c r="V95" s="204"/>
      <c r="W95" s="204"/>
      <c r="X95" s="204"/>
      <c r="Y95" s="204"/>
      <c r="Z95" s="204"/>
      <c r="AA95" s="204"/>
      <c r="AB95" s="204"/>
      <c r="AC95" s="204"/>
      <c r="AD95" s="204"/>
      <c r="AE95" s="204"/>
    </row>
    <row r="96" spans="2:31">
      <c r="B96" s="204"/>
      <c r="C96" s="204"/>
      <c r="D96" s="205"/>
      <c r="E96" s="204"/>
      <c r="F96" s="204"/>
      <c r="G96" s="204"/>
      <c r="H96" s="204"/>
      <c r="I96" s="204"/>
      <c r="J96" s="204"/>
      <c r="K96" s="204"/>
      <c r="L96" s="204"/>
      <c r="M96" s="204"/>
      <c r="N96" s="204"/>
      <c r="O96" s="204"/>
      <c r="P96" s="204"/>
      <c r="Q96" s="204"/>
      <c r="R96" s="204"/>
      <c r="S96" s="204"/>
      <c r="U96" s="204"/>
      <c r="V96" s="204"/>
      <c r="W96" s="204"/>
      <c r="X96" s="204"/>
      <c r="Y96" s="204"/>
      <c r="Z96" s="204"/>
      <c r="AA96" s="204"/>
      <c r="AB96" s="204"/>
      <c r="AC96" s="204"/>
      <c r="AD96" s="204"/>
      <c r="AE96" s="204"/>
    </row>
    <row r="97" spans="2:31">
      <c r="B97" s="204"/>
      <c r="C97" s="204"/>
      <c r="D97" s="205"/>
      <c r="E97" s="204"/>
      <c r="F97" s="204"/>
      <c r="G97" s="204"/>
      <c r="H97" s="204"/>
      <c r="I97" s="204"/>
      <c r="J97" s="204"/>
      <c r="K97" s="204"/>
      <c r="L97" s="204"/>
      <c r="M97" s="204"/>
      <c r="N97" s="204"/>
      <c r="O97" s="204"/>
      <c r="P97" s="204"/>
      <c r="Q97" s="204"/>
      <c r="R97" s="204"/>
      <c r="S97" s="204"/>
      <c r="U97" s="204"/>
      <c r="V97" s="204"/>
      <c r="W97" s="204"/>
      <c r="X97" s="204"/>
      <c r="Y97" s="204"/>
      <c r="Z97" s="204"/>
      <c r="AA97" s="204"/>
      <c r="AB97" s="204"/>
      <c r="AC97" s="204"/>
      <c r="AD97" s="204"/>
      <c r="AE97" s="204"/>
    </row>
    <row r="98" spans="2:31">
      <c r="B98" s="204"/>
      <c r="C98" s="204"/>
      <c r="D98" s="205"/>
      <c r="E98" s="204"/>
      <c r="F98" s="204"/>
      <c r="G98" s="204"/>
      <c r="H98" s="204"/>
      <c r="I98" s="204"/>
      <c r="J98" s="204"/>
      <c r="K98" s="204"/>
      <c r="L98" s="204"/>
      <c r="M98" s="204"/>
      <c r="N98" s="204"/>
      <c r="O98" s="204"/>
      <c r="P98" s="204"/>
      <c r="Q98" s="204"/>
      <c r="R98" s="204"/>
      <c r="S98" s="204"/>
      <c r="U98" s="204"/>
      <c r="V98" s="204"/>
      <c r="W98" s="204"/>
      <c r="X98" s="204"/>
      <c r="Y98" s="204"/>
      <c r="Z98" s="204"/>
      <c r="AA98" s="204"/>
      <c r="AB98" s="204"/>
      <c r="AC98" s="204"/>
      <c r="AD98" s="204"/>
      <c r="AE98" s="204"/>
    </row>
    <row r="99" spans="2:31">
      <c r="B99" s="204"/>
      <c r="C99" s="204"/>
      <c r="D99" s="205"/>
      <c r="E99" s="204"/>
      <c r="F99" s="204"/>
      <c r="G99" s="204"/>
      <c r="H99" s="204"/>
      <c r="I99" s="204"/>
      <c r="J99" s="204"/>
      <c r="K99" s="204"/>
      <c r="L99" s="204"/>
      <c r="M99" s="204"/>
      <c r="N99" s="204"/>
      <c r="O99" s="204"/>
      <c r="P99" s="204"/>
      <c r="Q99" s="204"/>
      <c r="R99" s="204"/>
      <c r="S99" s="204"/>
      <c r="U99" s="204"/>
      <c r="V99" s="204"/>
      <c r="W99" s="204"/>
      <c r="X99" s="204"/>
      <c r="Y99" s="204"/>
      <c r="Z99" s="204"/>
      <c r="AA99" s="204"/>
      <c r="AB99" s="204"/>
      <c r="AC99" s="204"/>
      <c r="AD99" s="204"/>
      <c r="AE99" s="204"/>
    </row>
    <row r="100" spans="2:31">
      <c r="B100" s="204"/>
      <c r="C100" s="204"/>
      <c r="D100" s="205"/>
      <c r="E100" s="204"/>
      <c r="F100" s="204"/>
      <c r="G100" s="204"/>
      <c r="H100" s="204"/>
      <c r="I100" s="204"/>
      <c r="J100" s="204"/>
      <c r="K100" s="204"/>
      <c r="L100" s="204"/>
      <c r="M100" s="204"/>
      <c r="N100" s="204"/>
      <c r="O100" s="204"/>
      <c r="P100" s="204"/>
      <c r="Q100" s="204"/>
      <c r="R100" s="204"/>
      <c r="S100" s="204"/>
      <c r="U100" s="204"/>
      <c r="V100" s="204"/>
      <c r="W100" s="204"/>
      <c r="X100" s="204"/>
      <c r="Y100" s="204"/>
      <c r="Z100" s="204"/>
      <c r="AA100" s="204"/>
      <c r="AB100" s="204"/>
      <c r="AC100" s="204"/>
      <c r="AD100" s="204"/>
      <c r="AE100" s="204"/>
    </row>
    <row r="101" spans="2:31">
      <c r="B101" s="204"/>
      <c r="C101" s="204"/>
      <c r="D101" s="205"/>
      <c r="E101" s="204"/>
      <c r="F101" s="204"/>
      <c r="G101" s="204"/>
      <c r="H101" s="204"/>
      <c r="I101" s="204"/>
      <c r="J101" s="204"/>
      <c r="K101" s="204"/>
      <c r="L101" s="204"/>
      <c r="M101" s="204"/>
      <c r="N101" s="204"/>
      <c r="O101" s="204"/>
      <c r="P101" s="204"/>
      <c r="Q101" s="204"/>
      <c r="R101" s="204"/>
      <c r="S101" s="204"/>
      <c r="U101" s="204"/>
      <c r="V101" s="204"/>
      <c r="W101" s="204"/>
      <c r="X101" s="204"/>
      <c r="Y101" s="204"/>
      <c r="Z101" s="204"/>
      <c r="AA101" s="204"/>
      <c r="AB101" s="204"/>
      <c r="AC101" s="204"/>
      <c r="AD101" s="204"/>
      <c r="AE101" s="204"/>
    </row>
    <row r="102" spans="2:31">
      <c r="B102" s="204"/>
      <c r="C102" s="204"/>
      <c r="D102" s="205"/>
      <c r="E102" s="204"/>
      <c r="F102" s="204"/>
      <c r="G102" s="204"/>
      <c r="H102" s="204"/>
      <c r="I102" s="204"/>
      <c r="J102" s="204"/>
      <c r="K102" s="204"/>
      <c r="L102" s="204"/>
      <c r="M102" s="204"/>
      <c r="N102" s="204"/>
      <c r="O102" s="204"/>
      <c r="P102" s="204"/>
      <c r="Q102" s="204"/>
      <c r="R102" s="204"/>
      <c r="S102" s="204"/>
      <c r="U102" s="204"/>
      <c r="V102" s="204"/>
      <c r="W102" s="204"/>
      <c r="X102" s="204"/>
      <c r="Y102" s="204"/>
      <c r="Z102" s="204"/>
      <c r="AA102" s="204"/>
      <c r="AB102" s="204"/>
      <c r="AC102" s="204"/>
      <c r="AD102" s="204"/>
      <c r="AE102" s="204"/>
    </row>
    <row r="103" spans="2:31">
      <c r="B103" s="204"/>
      <c r="C103" s="204"/>
      <c r="D103" s="205"/>
      <c r="E103" s="204"/>
      <c r="F103" s="204"/>
      <c r="G103" s="204"/>
      <c r="H103" s="204"/>
      <c r="I103" s="204"/>
      <c r="J103" s="204"/>
      <c r="K103" s="204"/>
      <c r="L103" s="204"/>
      <c r="M103" s="204"/>
      <c r="N103" s="204"/>
      <c r="O103" s="204"/>
      <c r="P103" s="204"/>
      <c r="Q103" s="204"/>
      <c r="R103" s="204"/>
      <c r="S103" s="204"/>
      <c r="U103" s="204"/>
      <c r="V103" s="204"/>
      <c r="W103" s="204"/>
      <c r="X103" s="204"/>
      <c r="Y103" s="204"/>
      <c r="Z103" s="204"/>
      <c r="AA103" s="204"/>
      <c r="AB103" s="204"/>
      <c r="AC103" s="204"/>
      <c r="AD103" s="204"/>
      <c r="AE103" s="204"/>
    </row>
    <row r="104" spans="2:31">
      <c r="B104" s="204"/>
      <c r="C104" s="204"/>
      <c r="D104" s="205"/>
      <c r="E104" s="204"/>
      <c r="F104" s="204"/>
      <c r="G104" s="204"/>
      <c r="H104" s="204"/>
      <c r="I104" s="204"/>
      <c r="J104" s="204"/>
      <c r="K104" s="204"/>
      <c r="L104" s="204"/>
      <c r="M104" s="204"/>
      <c r="N104" s="204"/>
      <c r="O104" s="204"/>
      <c r="P104" s="204"/>
      <c r="Q104" s="204"/>
      <c r="R104" s="204"/>
      <c r="S104" s="204"/>
      <c r="U104" s="204"/>
      <c r="V104" s="204"/>
      <c r="W104" s="204"/>
      <c r="X104" s="204"/>
      <c r="Y104" s="204"/>
      <c r="Z104" s="204"/>
      <c r="AA104" s="204"/>
      <c r="AB104" s="204"/>
      <c r="AC104" s="204"/>
      <c r="AD104" s="204"/>
      <c r="AE104" s="204"/>
    </row>
    <row r="105" spans="2:31">
      <c r="B105" s="204"/>
      <c r="C105" s="204"/>
      <c r="D105" s="205"/>
      <c r="E105" s="204"/>
      <c r="F105" s="204"/>
      <c r="G105" s="204"/>
      <c r="H105" s="204"/>
      <c r="I105" s="204"/>
      <c r="J105" s="204"/>
      <c r="K105" s="204"/>
      <c r="L105" s="204"/>
      <c r="M105" s="204"/>
      <c r="N105" s="204"/>
      <c r="O105" s="204"/>
      <c r="P105" s="204"/>
      <c r="Q105" s="204"/>
      <c r="R105" s="204"/>
      <c r="S105" s="204"/>
      <c r="U105" s="204"/>
      <c r="V105" s="204"/>
      <c r="W105" s="204"/>
      <c r="X105" s="204"/>
      <c r="Y105" s="204"/>
      <c r="Z105" s="204"/>
      <c r="AA105" s="204"/>
      <c r="AB105" s="204"/>
      <c r="AC105" s="204"/>
      <c r="AD105" s="204"/>
      <c r="AE105" s="204"/>
    </row>
  </sheetData>
  <sheetProtection password="CC61" sheet="1" objects="1" scenarios="1"/>
  <mergeCells count="36">
    <mergeCell ref="V3:AC4"/>
    <mergeCell ref="V26:X26"/>
    <mergeCell ref="W59:AA62"/>
    <mergeCell ref="AA49:AC53"/>
    <mergeCell ref="V49:X54"/>
    <mergeCell ref="AA24:AC24"/>
    <mergeCell ref="AA25:AC25"/>
    <mergeCell ref="AA26:AC26"/>
    <mergeCell ref="V25:X25"/>
    <mergeCell ref="V24:X24"/>
    <mergeCell ref="Q49:S52"/>
    <mergeCell ref="L49:N50"/>
    <mergeCell ref="V27:X29"/>
    <mergeCell ref="AA29:AC29"/>
    <mergeCell ref="F10:H11"/>
    <mergeCell ref="Q15:T16"/>
    <mergeCell ref="AA15:AC16"/>
    <mergeCell ref="AA28:AC28"/>
    <mergeCell ref="L15:N16"/>
    <mergeCell ref="V15:Y16"/>
    <mergeCell ref="G15:I16"/>
    <mergeCell ref="G49:I54"/>
    <mergeCell ref="V23:Y23"/>
    <mergeCell ref="B8:C8"/>
    <mergeCell ref="C39:D39"/>
    <mergeCell ref="C34:D35"/>
    <mergeCell ref="C41:D42"/>
    <mergeCell ref="B49:D50"/>
    <mergeCell ref="C36:D36"/>
    <mergeCell ref="C37:D37"/>
    <mergeCell ref="C38:D38"/>
    <mergeCell ref="C47:D47"/>
    <mergeCell ref="C43:D43"/>
    <mergeCell ref="C44:D44"/>
    <mergeCell ref="C45:D45"/>
    <mergeCell ref="C46:D46"/>
  </mergeCells>
  <phoneticPr fontId="1" type="noConversion"/>
  <printOptions horizontalCentered="1"/>
  <pageMargins left="0.31496062992125984" right="0.78740157480314965" top="0.5" bottom="0.98425196850393704" header="0" footer="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topLeftCell="E2" workbookViewId="0">
      <selection activeCell="V2" sqref="V2"/>
    </sheetView>
  </sheetViews>
  <sheetFormatPr baseColWidth="10" defaultColWidth="11.5" defaultRowHeight="15" x14ac:dyDescent="0"/>
  <cols>
    <col min="1" max="1" width="2.33203125" style="21" customWidth="1"/>
    <col min="2" max="2" width="11.5" style="21" customWidth="1"/>
    <col min="3" max="3" width="23.83203125" style="21" customWidth="1"/>
    <col min="4" max="4" width="14.33203125" style="21" customWidth="1"/>
    <col min="5" max="5" width="10.6640625" style="21" customWidth="1"/>
    <col min="6" max="6" width="6.5" style="21" customWidth="1"/>
    <col min="7" max="19" width="11.5" style="21"/>
    <col min="20" max="20" width="15.5" style="21" customWidth="1"/>
    <col min="21" max="16384" width="11.5" style="21"/>
  </cols>
  <sheetData>
    <row r="1" spans="1:22" s="20" customFormat="1">
      <c r="A1" s="141"/>
      <c r="B1" s="141" t="s">
        <v>146</v>
      </c>
      <c r="C1" s="141"/>
      <c r="D1" s="141"/>
      <c r="E1" s="141"/>
      <c r="F1" s="141"/>
      <c r="G1" s="141"/>
      <c r="H1" s="141"/>
      <c r="I1" s="141"/>
      <c r="J1" s="141"/>
    </row>
    <row r="2" spans="1:22" s="20" customFormat="1" ht="16.5" customHeight="1">
      <c r="A2" s="141"/>
      <c r="B2" s="141"/>
      <c r="C2" s="141"/>
      <c r="D2" s="141"/>
      <c r="E2" s="141"/>
      <c r="F2" s="141"/>
      <c r="G2" s="141"/>
      <c r="H2" s="141"/>
      <c r="I2" s="141"/>
      <c r="J2" s="141"/>
      <c r="O2" s="189" t="s">
        <v>126</v>
      </c>
      <c r="P2" s="189"/>
      <c r="Q2" s="189"/>
      <c r="R2" s="189"/>
      <c r="S2" s="189"/>
      <c r="T2" s="189"/>
      <c r="U2" s="98"/>
      <c r="V2" s="70"/>
    </row>
    <row r="3" spans="1:22" ht="15" customHeight="1">
      <c r="B3" s="21" t="s">
        <v>254</v>
      </c>
      <c r="O3" s="189"/>
      <c r="P3" s="189"/>
      <c r="Q3" s="189"/>
      <c r="R3" s="189"/>
      <c r="S3" s="189"/>
      <c r="T3" s="189"/>
      <c r="U3" s="98"/>
      <c r="V3" s="70"/>
    </row>
    <row r="4" spans="1:22">
      <c r="B4" s="21" t="s">
        <v>255</v>
      </c>
      <c r="O4" s="78" t="s">
        <v>179</v>
      </c>
      <c r="V4" s="4"/>
    </row>
    <row r="5" spans="1:22">
      <c r="O5" s="78" t="s">
        <v>105</v>
      </c>
      <c r="V5" s="4"/>
    </row>
    <row r="6" spans="1:22">
      <c r="B6" s="22" t="s">
        <v>169</v>
      </c>
      <c r="O6" s="78"/>
      <c r="V6" s="4"/>
    </row>
    <row r="7" spans="1:22" ht="16" thickBot="1">
      <c r="B7" s="22"/>
    </row>
    <row r="8" spans="1:22" s="23" customFormat="1">
      <c r="C8" s="24" t="s">
        <v>115</v>
      </c>
      <c r="D8" s="25" t="s">
        <v>170</v>
      </c>
      <c r="E8" s="26">
        <f>'LSI, IS,RSI,PSI, LaI; Alk, TH'!D4</f>
        <v>100</v>
      </c>
      <c r="F8" s="27"/>
      <c r="G8" s="191"/>
      <c r="H8" s="191"/>
    </row>
    <row r="9" spans="1:22" s="23" customFormat="1">
      <c r="C9" s="28" t="s">
        <v>171</v>
      </c>
      <c r="D9" s="140"/>
      <c r="E9" s="11">
        <f>'LSI, IS,RSI,PSI, LaI; Alk, TH'!D8</f>
        <v>0.55000000000000004</v>
      </c>
      <c r="F9" s="27"/>
      <c r="G9" s="191"/>
      <c r="H9" s="191"/>
    </row>
    <row r="10" spans="1:22" s="23" customFormat="1">
      <c r="C10" s="28" t="s">
        <v>29</v>
      </c>
      <c r="D10" s="140" t="s">
        <v>13</v>
      </c>
      <c r="E10" s="30">
        <f>'Langelier Saturation Index'!E8*'Langelier Saturation Index'!E9</f>
        <v>55.000000000000007</v>
      </c>
      <c r="F10" s="27"/>
      <c r="G10" s="191"/>
      <c r="H10" s="191"/>
    </row>
    <row r="11" spans="1:22" s="23" customFormat="1">
      <c r="C11" s="28" t="s">
        <v>229</v>
      </c>
      <c r="D11" s="31" t="s">
        <v>20</v>
      </c>
      <c r="E11" s="12">
        <f>'LSI, IS,RSI,PSI, LaI; Alk, TH'!D9</f>
        <v>21</v>
      </c>
    </row>
    <row r="12" spans="1:22" s="23" customFormat="1">
      <c r="C12" s="28" t="s">
        <v>19</v>
      </c>
      <c r="D12" s="140"/>
      <c r="E12" s="9">
        <f>'LSI, IS,RSI,PSI, LaI; Alk, TH'!D3</f>
        <v>8.3000000000000007</v>
      </c>
    </row>
    <row r="13" spans="1:22" s="23" customFormat="1" ht="18">
      <c r="C13" s="28" t="s">
        <v>46</v>
      </c>
      <c r="D13" s="31" t="s">
        <v>93</v>
      </c>
      <c r="E13" s="9">
        <f>'LSI, IS,RSI,PSI, LaI; Alk, TH'!D5*10/4.01</f>
        <v>57.356608478802997</v>
      </c>
    </row>
    <row r="14" spans="1:22" s="23" customFormat="1" ht="18">
      <c r="C14" s="28" t="s">
        <v>47</v>
      </c>
      <c r="D14" s="31" t="s">
        <v>13</v>
      </c>
      <c r="E14" s="9">
        <f>'LSI, IS,RSI,PSI, LaI; Alk, TH'!D6</f>
        <v>60</v>
      </c>
    </row>
    <row r="15" spans="1:22" s="23" customFormat="1" ht="18">
      <c r="C15" s="28" t="s">
        <v>48</v>
      </c>
      <c r="D15" s="31" t="s">
        <v>13</v>
      </c>
      <c r="E15" s="9">
        <f>'LSI, IS,RSI,PSI, LaI; Alk, TH'!D7</f>
        <v>0</v>
      </c>
    </row>
    <row r="16" spans="1:22" s="23" customFormat="1" ht="18" thickBot="1">
      <c r="C16" s="32" t="s">
        <v>24</v>
      </c>
      <c r="D16" s="33" t="s">
        <v>93</v>
      </c>
      <c r="E16" s="10">
        <f>(E14*(50.044/61.008)+2*E15*(50.044/60.008))</f>
        <v>49.217151848937839</v>
      </c>
    </row>
    <row r="17" spans="2:11" s="23" customFormat="1">
      <c r="D17" s="31"/>
    </row>
    <row r="18" spans="2:11" s="23" customFormat="1">
      <c r="B18" s="141" t="s">
        <v>172</v>
      </c>
      <c r="D18" s="31"/>
    </row>
    <row r="19" spans="2:11" s="23" customFormat="1" ht="16" thickBot="1">
      <c r="B19" s="20"/>
      <c r="D19" s="31"/>
    </row>
    <row r="20" spans="2:11" s="23" customFormat="1">
      <c r="C20" s="34" t="s">
        <v>25</v>
      </c>
      <c r="D20" s="115" t="s">
        <v>32</v>
      </c>
      <c r="E20" s="35">
        <f>(LOG10(E10)-1)/10</f>
        <v>7.4036268949424389E-2</v>
      </c>
    </row>
    <row r="21" spans="2:11" s="23" customFormat="1">
      <c r="C21" s="36" t="s">
        <v>26</v>
      </c>
      <c r="D21" s="44" t="s">
        <v>33</v>
      </c>
      <c r="E21" s="9">
        <f>-13.12*LOG10(E11+273.2)+34.55</f>
        <v>2.1614081907033693</v>
      </c>
    </row>
    <row r="22" spans="2:11" s="23" customFormat="1">
      <c r="C22" s="36" t="s">
        <v>27</v>
      </c>
      <c r="D22" s="44" t="s">
        <v>34</v>
      </c>
      <c r="E22" s="9">
        <f>LOG10(E13)-0.4</f>
        <v>1.3585834633974105</v>
      </c>
    </row>
    <row r="23" spans="2:11" s="23" customFormat="1" ht="16" thickBot="1">
      <c r="C23" s="38" t="s">
        <v>28</v>
      </c>
      <c r="D23" s="116" t="s">
        <v>69</v>
      </c>
      <c r="E23" s="10">
        <f>LOG10(E16)</f>
        <v>1.6921164778739066</v>
      </c>
    </row>
    <row r="24" spans="2:11" s="23" customFormat="1" ht="16" thickBot="1">
      <c r="C24" s="39"/>
      <c r="D24" s="37"/>
      <c r="E24" s="40"/>
    </row>
    <row r="25" spans="2:11" s="23" customFormat="1" ht="18" thickBot="1">
      <c r="C25" s="41" t="s">
        <v>59</v>
      </c>
      <c r="D25" s="42" t="s">
        <v>35</v>
      </c>
      <c r="E25" s="43">
        <f>(9.3+E20+E21)-(E22+E23)</f>
        <v>8.4847445183814774</v>
      </c>
    </row>
    <row r="26" spans="2:11" s="23" customFormat="1" ht="16" customHeight="1" thickBot="1">
      <c r="C26" s="16"/>
      <c r="D26" s="44"/>
      <c r="E26" s="45"/>
      <c r="F26" s="174" t="s">
        <v>39</v>
      </c>
      <c r="G26" s="190"/>
      <c r="H26" s="46" t="s">
        <v>174</v>
      </c>
      <c r="I26" s="47"/>
      <c r="J26" s="48"/>
      <c r="K26" s="49"/>
    </row>
    <row r="27" spans="2:11" s="23" customFormat="1" ht="18" customHeight="1" thickBot="1">
      <c r="C27" s="50" t="s">
        <v>173</v>
      </c>
      <c r="D27" s="51" t="s">
        <v>52</v>
      </c>
      <c r="E27" s="52">
        <f>E12-E25</f>
        <v>-0.18474451838147665</v>
      </c>
      <c r="H27" s="53" t="s">
        <v>175</v>
      </c>
      <c r="I27" s="54"/>
      <c r="K27" s="55"/>
    </row>
    <row r="28" spans="2:11" s="23" customFormat="1" ht="16" customHeight="1" thickBot="1">
      <c r="H28" s="56" t="s">
        <v>238</v>
      </c>
      <c r="I28" s="57"/>
      <c r="J28" s="58"/>
      <c r="K28" s="59"/>
    </row>
    <row r="29" spans="2:11">
      <c r="B29" s="141" t="s">
        <v>176</v>
      </c>
    </row>
    <row r="31" spans="2:11">
      <c r="B31" s="21" t="s">
        <v>256</v>
      </c>
      <c r="D31" s="166"/>
      <c r="F31" s="170"/>
    </row>
    <row r="33" spans="2:8">
      <c r="B33" s="186" t="s">
        <v>177</v>
      </c>
      <c r="C33" s="186"/>
      <c r="D33" s="60"/>
      <c r="E33" s="60"/>
      <c r="F33" s="60"/>
    </row>
    <row r="34" spans="2:8" ht="17">
      <c r="B34" s="138" t="s">
        <v>49</v>
      </c>
      <c r="C34" s="61"/>
      <c r="D34" s="61"/>
      <c r="E34" s="139"/>
    </row>
    <row r="35" spans="2:8">
      <c r="B35" s="185" t="s">
        <v>21</v>
      </c>
      <c r="C35" s="185"/>
      <c r="D35" s="185"/>
      <c r="E35" s="61"/>
    </row>
    <row r="36" spans="2:8">
      <c r="B36" s="185" t="s">
        <v>97</v>
      </c>
      <c r="C36" s="185"/>
      <c r="D36" s="185"/>
      <c r="E36" s="60"/>
    </row>
    <row r="37" spans="2:8" ht="17">
      <c r="B37" s="185" t="s">
        <v>50</v>
      </c>
      <c r="C37" s="185"/>
      <c r="D37" s="185"/>
      <c r="E37" s="60"/>
    </row>
    <row r="38" spans="2:8" ht="17">
      <c r="B38" s="185" t="s">
        <v>51</v>
      </c>
      <c r="C38" s="185"/>
      <c r="D38" s="185"/>
      <c r="E38" s="60"/>
    </row>
    <row r="40" spans="2:8" ht="15" customHeight="1">
      <c r="B40" s="187" t="s">
        <v>178</v>
      </c>
      <c r="C40" s="188"/>
      <c r="D40" s="188"/>
      <c r="E40" s="188"/>
      <c r="F40" s="188"/>
      <c r="G40" s="188"/>
      <c r="H40" s="188"/>
    </row>
    <row r="41" spans="2:8">
      <c r="B41" s="188"/>
      <c r="C41" s="188"/>
      <c r="D41" s="188"/>
      <c r="E41" s="188"/>
      <c r="F41" s="188"/>
      <c r="G41" s="188"/>
      <c r="H41" s="188"/>
    </row>
    <row r="42" spans="2:8">
      <c r="B42" s="188"/>
      <c r="C42" s="188"/>
      <c r="D42" s="188"/>
      <c r="E42" s="188"/>
      <c r="F42" s="188"/>
      <c r="G42" s="188"/>
      <c r="H42" s="188"/>
    </row>
    <row r="43" spans="2:8">
      <c r="B43" s="63"/>
      <c r="C43" s="63"/>
      <c r="D43" s="63"/>
      <c r="E43" s="63"/>
    </row>
  </sheetData>
  <sheetProtection password="CC61" sheet="1" objects="1" scenarios="1" selectLockedCells="1"/>
  <mergeCells count="11">
    <mergeCell ref="B37:D37"/>
    <mergeCell ref="B38:D38"/>
    <mergeCell ref="B33:C33"/>
    <mergeCell ref="B40:H42"/>
    <mergeCell ref="O2:T3"/>
    <mergeCell ref="F26:G26"/>
    <mergeCell ref="B35:D35"/>
    <mergeCell ref="B36:D36"/>
    <mergeCell ref="G8:H8"/>
    <mergeCell ref="G9:H9"/>
    <mergeCell ref="G10:H10"/>
  </mergeCells>
  <phoneticPr fontId="1" type="noConversion"/>
  <pageMargins left="0.75" right="0.75" top="1" bottom="1" header="0" footer="0"/>
  <ignoredErrors>
    <ignoredError sqref="E8" unlockedFormula="1"/>
  </ignoredErrors>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topLeftCell="A9" workbookViewId="0">
      <selection activeCell="B40" sqref="B40:D40"/>
    </sheetView>
  </sheetViews>
  <sheetFormatPr baseColWidth="10" defaultColWidth="11.5" defaultRowHeight="15" x14ac:dyDescent="0"/>
  <cols>
    <col min="1" max="1" width="2" style="4" customWidth="1"/>
    <col min="2" max="2" width="11.5" style="4" customWidth="1"/>
    <col min="3" max="3" width="15.83203125" style="4" customWidth="1"/>
    <col min="4" max="4" width="14.5" style="4" customWidth="1"/>
    <col min="5" max="5" width="11.1640625" style="4" customWidth="1"/>
    <col min="6" max="6" width="8.5" style="4" customWidth="1"/>
    <col min="7" max="10" width="11.5" style="4" customWidth="1"/>
    <col min="11" max="11" width="13.33203125" style="4" customWidth="1"/>
    <col min="12" max="20" width="11.5" style="4"/>
    <col min="21" max="21" width="4.5" style="4" customWidth="1"/>
    <col min="22" max="16384" width="11.5" style="4"/>
  </cols>
  <sheetData>
    <row r="1" spans="1:21">
      <c r="A1" s="21"/>
      <c r="B1" s="141" t="s">
        <v>180</v>
      </c>
      <c r="C1" s="21"/>
      <c r="D1" s="21"/>
      <c r="E1" s="21"/>
      <c r="F1" s="21"/>
      <c r="G1" s="21"/>
      <c r="H1" s="21"/>
      <c r="I1" s="21"/>
      <c r="J1" s="21"/>
      <c r="K1" s="21"/>
      <c r="L1" s="21"/>
      <c r="M1" s="21"/>
      <c r="N1" s="21"/>
      <c r="O1" s="21"/>
      <c r="P1" s="21"/>
      <c r="Q1" s="21"/>
      <c r="R1" s="21"/>
      <c r="S1" s="21"/>
      <c r="T1" s="21"/>
    </row>
    <row r="2" spans="1:21" ht="15" customHeight="1">
      <c r="A2" s="21"/>
      <c r="B2" s="194" t="s">
        <v>181</v>
      </c>
      <c r="C2" s="194"/>
      <c r="D2" s="194"/>
      <c r="E2" s="194"/>
      <c r="F2" s="194"/>
      <c r="G2" s="194"/>
      <c r="H2" s="194"/>
      <c r="I2" s="194"/>
      <c r="J2" s="21"/>
      <c r="K2" s="21"/>
      <c r="L2" s="21"/>
      <c r="M2" s="21"/>
      <c r="N2" s="21"/>
      <c r="O2" s="189" t="s">
        <v>126</v>
      </c>
      <c r="P2" s="189"/>
      <c r="Q2" s="189"/>
      <c r="R2" s="189"/>
      <c r="S2" s="189"/>
      <c r="T2" s="189"/>
      <c r="U2" s="189"/>
    </row>
    <row r="3" spans="1:21">
      <c r="A3" s="21"/>
      <c r="B3" s="194"/>
      <c r="C3" s="194"/>
      <c r="D3" s="194"/>
      <c r="E3" s="194"/>
      <c r="F3" s="194"/>
      <c r="G3" s="194"/>
      <c r="H3" s="194"/>
      <c r="I3" s="194"/>
      <c r="J3" s="21"/>
      <c r="K3" s="21"/>
      <c r="L3" s="21"/>
      <c r="M3" s="21"/>
      <c r="N3" s="21"/>
      <c r="O3" s="189"/>
      <c r="P3" s="189"/>
      <c r="Q3" s="189"/>
      <c r="R3" s="189"/>
      <c r="S3" s="189"/>
      <c r="T3" s="189"/>
      <c r="U3" s="189"/>
    </row>
    <row r="4" spans="1:21">
      <c r="A4" s="21"/>
      <c r="B4" s="194"/>
      <c r="C4" s="194"/>
      <c r="D4" s="194"/>
      <c r="E4" s="194"/>
      <c r="F4" s="194"/>
      <c r="G4" s="194"/>
      <c r="H4" s="194"/>
      <c r="I4" s="194"/>
      <c r="J4" s="21"/>
      <c r="K4" s="21"/>
      <c r="L4" s="21"/>
      <c r="M4" s="21"/>
      <c r="N4" s="21"/>
      <c r="O4" s="78" t="s">
        <v>202</v>
      </c>
      <c r="P4" s="21"/>
      <c r="Q4" s="21"/>
      <c r="R4" s="21"/>
      <c r="S4" s="21"/>
      <c r="T4" s="21"/>
    </row>
    <row r="5" spans="1:21">
      <c r="A5" s="21"/>
      <c r="B5" s="22" t="s">
        <v>169</v>
      </c>
      <c r="C5" s="21"/>
      <c r="D5" s="21"/>
      <c r="E5" s="21"/>
      <c r="F5" s="21"/>
      <c r="G5" s="21"/>
      <c r="H5" s="21"/>
      <c r="I5" s="21"/>
      <c r="J5" s="21"/>
      <c r="K5" s="21"/>
      <c r="L5" s="21"/>
      <c r="M5" s="21"/>
      <c r="N5" s="21"/>
      <c r="O5" s="78" t="s">
        <v>105</v>
      </c>
      <c r="P5" s="21"/>
      <c r="Q5" s="21"/>
      <c r="R5" s="21"/>
      <c r="S5" s="21"/>
      <c r="T5" s="21"/>
    </row>
    <row r="6" spans="1:21" ht="16" thickBot="1">
      <c r="A6" s="21"/>
      <c r="B6" s="22"/>
      <c r="C6" s="21"/>
      <c r="D6" s="21"/>
      <c r="E6" s="21"/>
      <c r="F6" s="21"/>
      <c r="G6" s="21"/>
      <c r="H6" s="21"/>
      <c r="I6" s="21"/>
      <c r="J6" s="21"/>
      <c r="K6" s="21"/>
      <c r="L6" s="21"/>
      <c r="M6" s="21"/>
      <c r="N6" s="21"/>
      <c r="O6" s="21"/>
      <c r="P6" s="21"/>
      <c r="Q6" s="21"/>
      <c r="R6" s="21"/>
      <c r="S6" s="21"/>
      <c r="T6" s="21"/>
    </row>
    <row r="7" spans="1:21">
      <c r="A7" s="21"/>
      <c r="B7" s="20"/>
      <c r="C7" s="72" t="s">
        <v>19</v>
      </c>
      <c r="D7" s="48"/>
      <c r="E7" s="48"/>
      <c r="F7" s="64">
        <f>'LSI, IS,RSI,PSI, LaI; Alk, TH'!D3</f>
        <v>8.3000000000000007</v>
      </c>
      <c r="G7" s="21"/>
      <c r="H7" s="21"/>
      <c r="I7" s="21"/>
      <c r="J7" s="21"/>
      <c r="K7" s="21"/>
      <c r="L7" s="21"/>
      <c r="M7" s="21"/>
      <c r="N7" s="21"/>
      <c r="O7" s="21"/>
      <c r="P7" s="21"/>
      <c r="Q7" s="21"/>
      <c r="R7" s="21"/>
      <c r="S7" s="21"/>
      <c r="T7" s="21"/>
    </row>
    <row r="8" spans="1:21">
      <c r="A8" s="21"/>
      <c r="B8" s="20"/>
      <c r="C8" s="73" t="s">
        <v>115</v>
      </c>
      <c r="D8" s="23"/>
      <c r="E8" s="5" t="s">
        <v>116</v>
      </c>
      <c r="F8" s="13">
        <f>'LSI, IS,RSI,PSI, LaI; Alk, TH'!D4</f>
        <v>100</v>
      </c>
      <c r="G8" s="21"/>
      <c r="H8" s="21"/>
      <c r="I8" s="21"/>
      <c r="J8" s="21"/>
      <c r="K8" s="21"/>
      <c r="L8" s="21"/>
      <c r="M8" s="21"/>
      <c r="N8" s="21"/>
      <c r="O8" s="21"/>
      <c r="P8" s="21"/>
      <c r="Q8" s="21"/>
      <c r="R8" s="21"/>
      <c r="S8" s="21"/>
      <c r="T8" s="21"/>
    </row>
    <row r="9" spans="1:21" ht="17">
      <c r="A9" s="21"/>
      <c r="B9" s="20"/>
      <c r="C9" s="73" t="s">
        <v>117</v>
      </c>
      <c r="D9" s="23"/>
      <c r="E9" s="5" t="s">
        <v>81</v>
      </c>
      <c r="F9" s="13">
        <f>'LSI, IS,RSI,PSI, LaI; Alk, TH'!D5</f>
        <v>23</v>
      </c>
      <c r="G9" s="21"/>
      <c r="H9" s="21"/>
      <c r="I9" s="21"/>
      <c r="J9" s="21"/>
      <c r="K9" s="21"/>
      <c r="L9" s="21"/>
      <c r="M9" s="21"/>
      <c r="N9" s="21"/>
      <c r="O9" s="21"/>
      <c r="P9" s="21"/>
      <c r="Q9" s="21"/>
      <c r="R9" s="21"/>
      <c r="S9" s="21"/>
      <c r="T9" s="21"/>
    </row>
    <row r="10" spans="1:21" ht="17">
      <c r="A10" s="21"/>
      <c r="B10" s="20"/>
      <c r="C10" s="73" t="s">
        <v>118</v>
      </c>
      <c r="D10" s="23"/>
      <c r="E10" s="5" t="s">
        <v>82</v>
      </c>
      <c r="F10" s="13">
        <f>'LSI, IS,RSI,PSI, LaI; Alk, TH'!D6</f>
        <v>60</v>
      </c>
      <c r="G10" s="21"/>
      <c r="H10" s="21"/>
      <c r="I10" s="21"/>
      <c r="J10" s="21"/>
      <c r="K10" s="21"/>
      <c r="L10" s="21"/>
      <c r="M10" s="21"/>
      <c r="N10" s="21"/>
      <c r="O10" s="21"/>
      <c r="P10" s="21"/>
      <c r="Q10" s="21"/>
      <c r="R10" s="21"/>
      <c r="S10" s="21"/>
      <c r="T10" s="21"/>
    </row>
    <row r="11" spans="1:21" ht="17">
      <c r="A11" s="21"/>
      <c r="B11" s="20"/>
      <c r="C11" s="73" t="s">
        <v>119</v>
      </c>
      <c r="D11" s="23"/>
      <c r="E11" s="5" t="s">
        <v>83</v>
      </c>
      <c r="F11" s="13">
        <f>'LSI, IS,RSI,PSI, LaI; Alk, TH'!D7</f>
        <v>0</v>
      </c>
      <c r="G11" s="21"/>
      <c r="H11" s="21"/>
      <c r="I11" s="21"/>
      <c r="J11" s="21"/>
      <c r="K11" s="21"/>
      <c r="L11" s="21"/>
      <c r="M11" s="21"/>
      <c r="N11" s="21"/>
      <c r="O11" s="21"/>
      <c r="P11" s="21"/>
      <c r="Q11" s="21"/>
      <c r="R11" s="21"/>
      <c r="S11" s="21"/>
      <c r="T11" s="21"/>
    </row>
    <row r="12" spans="1:21" ht="18" customHeight="1">
      <c r="A12" s="21"/>
      <c r="B12" s="20"/>
      <c r="C12" s="172" t="s">
        <v>120</v>
      </c>
      <c r="D12" s="173"/>
      <c r="E12" s="75"/>
      <c r="F12" s="14">
        <f>'LSI, IS,RSI,PSI, LaI; Alk, TH'!D8</f>
        <v>0.55000000000000004</v>
      </c>
      <c r="G12" s="21"/>
      <c r="H12" s="21"/>
      <c r="I12" s="21"/>
      <c r="J12" s="21"/>
      <c r="K12" s="21"/>
      <c r="L12" s="21"/>
      <c r="M12" s="21"/>
      <c r="N12" s="21"/>
      <c r="O12" s="21"/>
      <c r="P12" s="21"/>
      <c r="Q12" s="21"/>
      <c r="R12" s="21"/>
      <c r="S12" s="21"/>
      <c r="T12" s="21"/>
    </row>
    <row r="13" spans="1:21" ht="16" thickBot="1">
      <c r="A13" s="21"/>
      <c r="B13" s="21"/>
      <c r="C13" s="76" t="s">
        <v>229</v>
      </c>
      <c r="D13" s="58"/>
      <c r="E13" s="6" t="s">
        <v>20</v>
      </c>
      <c r="F13" s="15">
        <f>'LSI, IS,RSI,PSI, LaI; Alk, TH'!D9</f>
        <v>21</v>
      </c>
      <c r="G13" s="21"/>
      <c r="H13" s="21"/>
      <c r="I13" s="21"/>
      <c r="J13" s="21"/>
      <c r="K13" s="21"/>
      <c r="L13" s="21"/>
      <c r="M13" s="21"/>
      <c r="N13" s="21"/>
      <c r="O13" s="21"/>
      <c r="P13" s="21"/>
      <c r="Q13" s="21"/>
      <c r="R13" s="21"/>
      <c r="S13" s="21"/>
      <c r="T13" s="21"/>
    </row>
    <row r="14" spans="1:21">
      <c r="A14" s="21"/>
      <c r="B14" s="21"/>
      <c r="C14" s="21"/>
      <c r="D14" s="21"/>
      <c r="E14" s="21"/>
      <c r="F14" s="21"/>
      <c r="G14" s="21"/>
      <c r="H14" s="21"/>
      <c r="I14" s="21"/>
      <c r="J14" s="21"/>
      <c r="K14" s="21"/>
      <c r="L14" s="21"/>
      <c r="M14" s="21"/>
      <c r="N14" s="21"/>
      <c r="O14" s="21"/>
      <c r="P14" s="21"/>
      <c r="Q14" s="21"/>
      <c r="R14" s="21"/>
      <c r="S14" s="21"/>
      <c r="T14" s="21"/>
    </row>
    <row r="15" spans="1:21">
      <c r="A15" s="21"/>
      <c r="B15" s="141" t="s">
        <v>172</v>
      </c>
      <c r="C15" s="21"/>
      <c r="D15" s="21"/>
      <c r="E15" s="21"/>
      <c r="F15" s="21"/>
      <c r="G15" s="21"/>
      <c r="H15" s="21"/>
      <c r="I15" s="21"/>
      <c r="J15" s="21"/>
      <c r="K15" s="21"/>
      <c r="L15" s="21"/>
      <c r="M15" s="21"/>
      <c r="N15" s="21"/>
      <c r="O15" s="21"/>
      <c r="P15" s="21"/>
      <c r="Q15" s="21"/>
      <c r="R15" s="21"/>
      <c r="S15" s="21"/>
      <c r="T15" s="21"/>
    </row>
    <row r="16" spans="1:21" ht="16" thickBot="1">
      <c r="A16" s="21"/>
      <c r="B16" s="21"/>
      <c r="C16" s="21"/>
      <c r="D16" s="21"/>
      <c r="E16" s="21"/>
      <c r="F16" s="21"/>
      <c r="G16" s="21"/>
      <c r="H16" s="21"/>
      <c r="I16" s="21"/>
      <c r="J16" s="21"/>
      <c r="K16" s="21"/>
      <c r="L16" s="21"/>
      <c r="M16" s="21"/>
      <c r="N16" s="21"/>
      <c r="O16" s="21"/>
      <c r="P16" s="21"/>
      <c r="Q16" s="21"/>
      <c r="R16" s="21"/>
      <c r="S16" s="21"/>
      <c r="T16" s="21"/>
    </row>
    <row r="17" spans="1:20" ht="17">
      <c r="A17" s="21"/>
      <c r="B17" s="21"/>
      <c r="C17" s="24" t="s">
        <v>84</v>
      </c>
      <c r="D17" s="99" t="s">
        <v>38</v>
      </c>
      <c r="E17" s="100">
        <f>F9/40000</f>
        <v>5.7499999999999999E-4</v>
      </c>
      <c r="F17" s="23"/>
      <c r="G17" s="21"/>
      <c r="H17" s="21"/>
      <c r="I17" s="21"/>
      <c r="J17" s="21"/>
      <c r="K17" s="21"/>
      <c r="L17" s="21"/>
      <c r="M17" s="21"/>
      <c r="N17" s="21"/>
      <c r="O17" s="21"/>
      <c r="P17" s="21"/>
      <c r="Q17" s="21"/>
      <c r="R17" s="21"/>
      <c r="S17" s="21"/>
      <c r="T17" s="21"/>
    </row>
    <row r="18" spans="1:20" ht="17">
      <c r="A18" s="21"/>
      <c r="B18" s="21"/>
      <c r="C18" s="101" t="s">
        <v>85</v>
      </c>
      <c r="D18" s="96"/>
      <c r="E18" s="102">
        <f>-LOG10(E17)</f>
        <v>3.2403321553103694</v>
      </c>
      <c r="F18" s="23"/>
      <c r="G18" s="21"/>
      <c r="H18" s="21"/>
      <c r="I18" s="21"/>
      <c r="J18" s="21"/>
      <c r="K18" s="21"/>
      <c r="L18" s="21"/>
      <c r="M18" s="21"/>
      <c r="N18" s="21"/>
      <c r="O18" s="21"/>
      <c r="P18" s="21"/>
      <c r="Q18" s="21"/>
      <c r="R18" s="21"/>
      <c r="S18" s="21"/>
      <c r="T18" s="21"/>
    </row>
    <row r="19" spans="1:20" ht="17">
      <c r="A19" s="21"/>
      <c r="B19" s="21"/>
      <c r="C19" s="101" t="s">
        <v>24</v>
      </c>
      <c r="D19" s="96" t="s">
        <v>86</v>
      </c>
      <c r="E19" s="87">
        <f>(F10*(50.044/61.008)+2*F11*(50.044/60.008))</f>
        <v>49.217151848937839</v>
      </c>
      <c r="F19" s="23"/>
      <c r="G19" s="21"/>
      <c r="H19" s="21"/>
      <c r="I19" s="21"/>
      <c r="J19" s="21"/>
      <c r="K19" s="21"/>
      <c r="L19" s="21"/>
      <c r="M19" s="21"/>
      <c r="N19" s="21"/>
      <c r="O19" s="21"/>
      <c r="P19" s="21"/>
      <c r="Q19" s="21"/>
      <c r="R19" s="21"/>
      <c r="S19" s="21"/>
      <c r="T19" s="21"/>
    </row>
    <row r="20" spans="1:20">
      <c r="A20" s="21"/>
      <c r="B20" s="21"/>
      <c r="C20" s="101" t="s">
        <v>24</v>
      </c>
      <c r="D20" s="96" t="s">
        <v>150</v>
      </c>
      <c r="E20" s="103">
        <f>E19/50000</f>
        <v>9.843430369787568E-4</v>
      </c>
      <c r="F20" s="23"/>
      <c r="G20" s="21"/>
      <c r="H20" s="21"/>
      <c r="I20" s="21"/>
      <c r="J20" s="21"/>
      <c r="K20" s="21"/>
      <c r="L20" s="21"/>
      <c r="M20" s="21"/>
      <c r="N20" s="21"/>
      <c r="O20" s="21"/>
      <c r="P20" s="21"/>
      <c r="Q20" s="21"/>
      <c r="R20" s="21"/>
      <c r="S20" s="21"/>
      <c r="T20" s="21"/>
    </row>
    <row r="21" spans="1:20" ht="16" thickBot="1">
      <c r="A21" s="21"/>
      <c r="B21" s="21"/>
      <c r="C21" s="56" t="s">
        <v>37</v>
      </c>
      <c r="D21" s="104"/>
      <c r="E21" s="105">
        <f>-LOG10(E20)</f>
        <v>3.0068535264621121</v>
      </c>
      <c r="F21" s="23"/>
      <c r="G21" s="21"/>
      <c r="H21" s="21"/>
      <c r="I21" s="21"/>
      <c r="J21" s="21"/>
      <c r="K21" s="21"/>
      <c r="L21" s="21"/>
      <c r="M21" s="21"/>
      <c r="N21" s="21"/>
      <c r="O21" s="21"/>
      <c r="P21" s="21"/>
      <c r="Q21" s="21"/>
      <c r="R21" s="21"/>
      <c r="S21" s="21"/>
      <c r="T21" s="21"/>
    </row>
    <row r="22" spans="1:20" ht="16" thickBot="1">
      <c r="A22" s="21"/>
      <c r="B22" s="21"/>
      <c r="C22" s="54"/>
      <c r="D22" s="23"/>
      <c r="E22" s="23"/>
      <c r="F22" s="23"/>
      <c r="G22" s="21"/>
      <c r="H22" s="21"/>
      <c r="I22" s="21"/>
      <c r="J22" s="21"/>
      <c r="K22" s="21"/>
      <c r="L22" s="21"/>
      <c r="M22" s="21"/>
      <c r="N22" s="21"/>
      <c r="O22" s="21"/>
      <c r="P22" s="21"/>
      <c r="Q22" s="21"/>
      <c r="R22" s="21"/>
      <c r="S22" s="21"/>
      <c r="T22" s="21"/>
    </row>
    <row r="23" spans="1:20">
      <c r="A23" s="21"/>
      <c r="B23" s="21"/>
      <c r="C23" s="34" t="s">
        <v>2</v>
      </c>
      <c r="D23" s="106" t="s">
        <v>33</v>
      </c>
      <c r="E23" s="100">
        <f>107.8871+0.03252849*(273.2+F13)-(5151.79/(273.2+F13))-38.92561*LOG10(273.2+F13)+(563713.9/((273.2+F13)*(273.2+F13)))</f>
        <v>10.365262107849407</v>
      </c>
      <c r="F23" s="23"/>
      <c r="G23" s="21"/>
      <c r="H23" s="21"/>
      <c r="I23" s="21"/>
      <c r="J23" s="21"/>
      <c r="K23" s="21"/>
      <c r="L23" s="21"/>
      <c r="M23" s="21"/>
      <c r="N23" s="21"/>
      <c r="O23" s="21"/>
      <c r="P23" s="21"/>
      <c r="Q23" s="21"/>
      <c r="R23" s="21"/>
      <c r="S23" s="21"/>
      <c r="T23" s="21"/>
    </row>
    <row r="24" spans="1:20">
      <c r="A24" s="21"/>
      <c r="B24" s="21"/>
      <c r="C24" s="36" t="s">
        <v>3</v>
      </c>
      <c r="D24" s="39" t="s">
        <v>33</v>
      </c>
      <c r="E24" s="103">
        <f>4471/(273.2+F13)+0.01706*(273.2+F13)-6.0875</f>
        <v>14.128696799456153</v>
      </c>
      <c r="F24" s="23"/>
      <c r="G24" s="21"/>
      <c r="H24" s="21"/>
      <c r="I24" s="21"/>
      <c r="J24" s="21"/>
      <c r="K24" s="21"/>
      <c r="L24" s="21"/>
      <c r="M24" s="21"/>
      <c r="N24" s="21"/>
      <c r="O24" s="21"/>
      <c r="P24" s="21"/>
      <c r="Q24" s="21"/>
      <c r="R24" s="21"/>
      <c r="S24" s="21"/>
      <c r="T24" s="21"/>
    </row>
    <row r="25" spans="1:20" ht="17">
      <c r="A25" s="21"/>
      <c r="B25" s="21"/>
      <c r="C25" s="36" t="s">
        <v>87</v>
      </c>
      <c r="D25" s="39" t="s">
        <v>33</v>
      </c>
      <c r="E25" s="103">
        <f>171.9065+0.077993*(273.2+F13)-2839.319/(273.2+F13)-71.595*LOG10(273.2+F13)</f>
        <v>8.4585864315607466</v>
      </c>
      <c r="F25" s="23"/>
      <c r="G25" s="21"/>
      <c r="H25" s="21"/>
      <c r="I25" s="21"/>
      <c r="J25" s="21"/>
      <c r="K25" s="21"/>
      <c r="L25" s="21"/>
      <c r="M25" s="21"/>
      <c r="N25" s="21"/>
      <c r="O25" s="21"/>
      <c r="P25" s="21"/>
      <c r="Q25" s="21"/>
      <c r="R25" s="21"/>
      <c r="S25" s="21"/>
      <c r="T25" s="21"/>
    </row>
    <row r="26" spans="1:20">
      <c r="A26" s="21"/>
      <c r="B26" s="21"/>
      <c r="C26" s="36" t="s">
        <v>4</v>
      </c>
      <c r="D26" s="39" t="s">
        <v>5</v>
      </c>
      <c r="E26" s="103">
        <f>1.6*10^-5*F8</f>
        <v>1.6000000000000003E-3</v>
      </c>
      <c r="F26" s="23"/>
      <c r="G26" s="21"/>
      <c r="H26" s="21"/>
      <c r="I26" s="21"/>
      <c r="J26" s="21"/>
      <c r="K26" s="21"/>
      <c r="L26" s="21"/>
      <c r="M26" s="21"/>
      <c r="N26" s="21"/>
      <c r="O26" s="21"/>
      <c r="P26" s="21"/>
      <c r="Q26" s="21"/>
      <c r="R26" s="21"/>
      <c r="S26" s="21"/>
      <c r="T26" s="21"/>
    </row>
    <row r="27" spans="1:20">
      <c r="A27" s="21"/>
      <c r="B27" s="21"/>
      <c r="C27" s="36" t="s">
        <v>6</v>
      </c>
      <c r="D27" s="39" t="s">
        <v>33</v>
      </c>
      <c r="E27" s="103">
        <f>(60954/(273.2+F13+116))-68.937</f>
        <v>79.658806923451991</v>
      </c>
      <c r="F27" s="21"/>
      <c r="G27" s="21"/>
      <c r="H27" s="21"/>
      <c r="I27" s="21"/>
      <c r="J27" s="21"/>
      <c r="K27" s="21"/>
      <c r="L27" s="21"/>
      <c r="M27" s="21"/>
      <c r="N27" s="21"/>
      <c r="O27" s="21"/>
      <c r="P27" s="21"/>
      <c r="Q27" s="21"/>
      <c r="R27" s="21"/>
      <c r="S27" s="21"/>
      <c r="T27" s="21"/>
    </row>
    <row r="28" spans="1:20">
      <c r="A28" s="21"/>
      <c r="B28" s="21"/>
      <c r="C28" s="36" t="s">
        <v>25</v>
      </c>
      <c r="D28" s="39" t="s">
        <v>7</v>
      </c>
      <c r="E28" s="103">
        <f>(1.82*10^6)*(E27*(273.2+F13))^-1.5</f>
        <v>0.50729045291375918</v>
      </c>
      <c r="F28" s="21"/>
      <c r="G28" s="21"/>
      <c r="H28" s="21"/>
      <c r="I28" s="21"/>
      <c r="J28" s="21"/>
      <c r="K28" s="21"/>
      <c r="L28" s="21"/>
      <c r="M28" s="21"/>
      <c r="N28" s="21"/>
      <c r="O28" s="21"/>
      <c r="P28" s="21"/>
      <c r="Q28" s="21"/>
      <c r="R28" s="21"/>
      <c r="S28" s="21"/>
      <c r="T28" s="21"/>
    </row>
    <row r="29" spans="1:20" ht="18" thickBot="1">
      <c r="A29" s="21"/>
      <c r="B29" s="21"/>
      <c r="C29" s="38" t="s">
        <v>88</v>
      </c>
      <c r="D29" s="107" t="s">
        <v>8</v>
      </c>
      <c r="E29" s="108">
        <f>E28*(SQRT(E26)/(1+SQRT(E26))-0.3*E26)</f>
        <v>1.926767184851521E-2</v>
      </c>
      <c r="F29" s="21"/>
      <c r="G29" s="21"/>
      <c r="H29" s="21"/>
      <c r="I29" s="21"/>
      <c r="J29" s="21"/>
      <c r="K29" s="21"/>
      <c r="L29" s="21"/>
      <c r="M29" s="21"/>
      <c r="N29" s="21"/>
      <c r="O29" s="21"/>
      <c r="P29" s="21"/>
      <c r="Q29" s="21"/>
      <c r="R29" s="21"/>
      <c r="S29" s="21"/>
      <c r="T29" s="21"/>
    </row>
    <row r="30" spans="1:20" ht="16" thickBot="1">
      <c r="A30" s="21"/>
      <c r="B30" s="166"/>
      <c r="C30" s="21"/>
      <c r="D30" s="170"/>
      <c r="E30" s="21"/>
      <c r="F30" s="21"/>
      <c r="G30" s="21"/>
      <c r="H30" s="21"/>
      <c r="I30" s="21"/>
      <c r="J30" s="21"/>
      <c r="K30" s="21"/>
      <c r="L30" s="21"/>
      <c r="M30" s="21"/>
      <c r="N30" s="21"/>
      <c r="O30" s="21"/>
      <c r="P30" s="21"/>
      <c r="Q30" s="21"/>
      <c r="R30" s="21"/>
      <c r="S30" s="21"/>
      <c r="T30" s="21"/>
    </row>
    <row r="31" spans="1:20" ht="33" thickBot="1">
      <c r="A31" s="21"/>
      <c r="B31" s="21"/>
      <c r="C31" s="41" t="s">
        <v>182</v>
      </c>
      <c r="D31" s="109" t="s">
        <v>112</v>
      </c>
      <c r="E31" s="110">
        <f>E23-E25+E18+E21+(5*E29)</f>
        <v>8.2501997173037189</v>
      </c>
      <c r="F31" s="61"/>
      <c r="G31" s="21"/>
      <c r="H31" s="21"/>
      <c r="I31" s="21"/>
      <c r="J31" s="21"/>
      <c r="K31" s="21"/>
      <c r="L31" s="21"/>
      <c r="M31" s="21"/>
      <c r="N31" s="21"/>
      <c r="O31" s="21"/>
      <c r="P31" s="21"/>
      <c r="Q31" s="21"/>
      <c r="R31" s="21"/>
      <c r="S31" s="21"/>
      <c r="T31" s="21"/>
    </row>
    <row r="32" spans="1:20" ht="17" thickBot="1">
      <c r="A32" s="21"/>
      <c r="B32" s="21"/>
      <c r="C32" s="21"/>
      <c r="D32" s="21"/>
      <c r="E32" s="21"/>
      <c r="F32" s="21"/>
      <c r="G32" s="21"/>
      <c r="H32" s="144" t="s">
        <v>226</v>
      </c>
      <c r="I32" s="145"/>
      <c r="J32" s="145"/>
      <c r="K32" s="146"/>
      <c r="L32" s="23"/>
      <c r="M32" s="23"/>
      <c r="N32" s="23"/>
      <c r="O32" s="21"/>
      <c r="P32" s="21"/>
      <c r="Q32" s="21"/>
      <c r="R32" s="21"/>
      <c r="S32" s="21"/>
      <c r="T32" s="21"/>
    </row>
    <row r="33" spans="1:20" ht="18" thickBot="1">
      <c r="A33" s="21"/>
      <c r="B33" s="21"/>
      <c r="C33" s="50" t="s">
        <v>153</v>
      </c>
      <c r="D33" s="51" t="s">
        <v>183</v>
      </c>
      <c r="E33" s="80">
        <f>F7-E31</f>
        <v>4.9800282696281784E-2</v>
      </c>
      <c r="F33" s="21"/>
      <c r="G33" s="21"/>
      <c r="H33" s="147" t="s">
        <v>155</v>
      </c>
      <c r="I33" s="148"/>
      <c r="J33" s="148"/>
      <c r="K33" s="149"/>
      <c r="L33" s="23"/>
      <c r="M33" s="23"/>
      <c r="N33" s="23"/>
      <c r="O33" s="21"/>
      <c r="P33" s="21"/>
      <c r="Q33" s="21"/>
      <c r="R33" s="21"/>
      <c r="S33" s="21"/>
      <c r="T33" s="21"/>
    </row>
    <row r="34" spans="1:20" ht="16">
      <c r="A34" s="21"/>
      <c r="B34" s="23"/>
      <c r="C34" s="111"/>
      <c r="D34" s="111"/>
      <c r="E34" s="111"/>
      <c r="F34" s="111"/>
      <c r="G34" s="23"/>
      <c r="H34" s="150" t="s">
        <v>184</v>
      </c>
      <c r="I34" s="151"/>
      <c r="J34" s="151"/>
      <c r="K34" s="152"/>
      <c r="L34" s="23"/>
      <c r="M34" s="23"/>
      <c r="N34" s="23"/>
      <c r="O34" s="21"/>
      <c r="P34" s="21"/>
      <c r="Q34" s="21"/>
      <c r="R34" s="21"/>
      <c r="S34" s="21"/>
      <c r="T34" s="21"/>
    </row>
    <row r="35" spans="1:20">
      <c r="A35" s="21"/>
      <c r="B35" s="141" t="s">
        <v>176</v>
      </c>
      <c r="C35" s="142"/>
      <c r="D35" s="142"/>
      <c r="E35" s="142"/>
      <c r="F35" s="142"/>
      <c r="G35" s="23"/>
      <c r="H35" s="23"/>
      <c r="I35" s="21"/>
      <c r="J35" s="21"/>
      <c r="K35" s="21"/>
      <c r="L35" s="21"/>
      <c r="M35" s="21"/>
      <c r="N35" s="21"/>
      <c r="O35" s="21"/>
      <c r="P35" s="21"/>
      <c r="Q35" s="21"/>
      <c r="R35" s="21"/>
      <c r="S35" s="21"/>
      <c r="T35" s="21"/>
    </row>
    <row r="36" spans="1:20">
      <c r="A36" s="21"/>
      <c r="B36" s="23"/>
      <c r="C36" s="142"/>
      <c r="D36" s="142"/>
      <c r="E36" s="142"/>
      <c r="F36" s="142"/>
      <c r="G36" s="23"/>
      <c r="H36" s="23"/>
      <c r="I36" s="21"/>
      <c r="J36" s="21"/>
      <c r="K36" s="21"/>
      <c r="L36" s="21"/>
      <c r="M36" s="21"/>
      <c r="N36" s="21"/>
      <c r="O36" s="21"/>
      <c r="P36" s="21"/>
      <c r="Q36" s="21"/>
      <c r="R36" s="21"/>
      <c r="S36" s="21"/>
      <c r="T36" s="21"/>
    </row>
    <row r="37" spans="1:20">
      <c r="A37" s="21"/>
      <c r="B37" s="180" t="s">
        <v>185</v>
      </c>
      <c r="C37" s="180"/>
      <c r="D37" s="180"/>
      <c r="E37" s="167"/>
      <c r="F37" s="142"/>
      <c r="G37" s="23"/>
      <c r="H37" s="169"/>
      <c r="I37" s="21"/>
      <c r="J37" s="21"/>
      <c r="K37" s="21"/>
      <c r="L37" s="21"/>
      <c r="M37" s="21"/>
      <c r="N37" s="21"/>
      <c r="O37" s="21"/>
      <c r="P37" s="21"/>
      <c r="Q37" s="21"/>
      <c r="R37" s="21"/>
      <c r="S37" s="21"/>
      <c r="T37" s="21"/>
    </row>
    <row r="38" spans="1:20">
      <c r="A38" s="21"/>
      <c r="B38" s="139"/>
      <c r="C38" s="139"/>
      <c r="D38" s="142"/>
      <c r="E38" s="167"/>
      <c r="F38" s="142"/>
      <c r="G38" s="23"/>
      <c r="H38" s="169"/>
      <c r="I38" s="21"/>
      <c r="J38" s="21"/>
      <c r="K38" s="21"/>
      <c r="L38" s="21"/>
      <c r="M38" s="21"/>
      <c r="N38" s="21"/>
      <c r="O38" s="21"/>
      <c r="P38" s="21"/>
      <c r="Q38" s="21"/>
      <c r="R38" s="21"/>
      <c r="S38" s="21"/>
      <c r="T38" s="21"/>
    </row>
    <row r="39" spans="1:20">
      <c r="A39" s="21"/>
      <c r="B39" s="180" t="s">
        <v>186</v>
      </c>
      <c r="C39" s="180"/>
      <c r="D39" s="139"/>
      <c r="E39" s="168"/>
      <c r="F39" s="142"/>
      <c r="G39" s="23"/>
      <c r="H39" s="23"/>
      <c r="I39" s="21"/>
      <c r="J39" s="21"/>
      <c r="K39" s="21"/>
      <c r="L39" s="21"/>
      <c r="M39" s="21"/>
      <c r="N39" s="21"/>
      <c r="O39" s="21"/>
      <c r="P39" s="21"/>
      <c r="Q39" s="21"/>
      <c r="R39" s="21"/>
      <c r="S39" s="21"/>
      <c r="T39" s="21"/>
    </row>
    <row r="40" spans="1:20">
      <c r="A40" s="21"/>
      <c r="B40" s="180" t="s">
        <v>252</v>
      </c>
      <c r="C40" s="180"/>
      <c r="D40" s="180"/>
      <c r="E40" s="139"/>
      <c r="F40" s="61"/>
      <c r="G40" s="23"/>
      <c r="H40" s="23"/>
      <c r="I40" s="21"/>
      <c r="J40" s="21"/>
      <c r="K40" s="21"/>
      <c r="L40" s="21"/>
      <c r="M40" s="21"/>
      <c r="N40" s="21"/>
      <c r="O40" s="21"/>
      <c r="P40" s="21"/>
      <c r="Q40" s="21"/>
      <c r="R40" s="21"/>
      <c r="S40" s="21"/>
      <c r="T40" s="21"/>
    </row>
    <row r="41" spans="1:20">
      <c r="A41" s="21"/>
      <c r="B41" s="139"/>
      <c r="C41" s="139"/>
      <c r="D41" s="139"/>
      <c r="E41" s="139"/>
      <c r="F41" s="139"/>
      <c r="G41" s="23"/>
      <c r="H41" s="23"/>
      <c r="I41" s="21"/>
      <c r="J41" s="21"/>
      <c r="K41" s="21"/>
      <c r="L41" s="21"/>
      <c r="M41" s="21"/>
      <c r="N41" s="21"/>
      <c r="O41" s="21"/>
      <c r="P41" s="21"/>
      <c r="Q41" s="21"/>
      <c r="R41" s="21"/>
      <c r="S41" s="21"/>
      <c r="T41" s="21"/>
    </row>
    <row r="42" spans="1:20" ht="15" customHeight="1">
      <c r="A42" s="21"/>
      <c r="B42" s="186" t="s">
        <v>177</v>
      </c>
      <c r="C42" s="186"/>
      <c r="D42" s="139"/>
      <c r="E42" s="139"/>
      <c r="F42" s="139"/>
      <c r="G42" s="23"/>
      <c r="H42" s="23"/>
      <c r="I42" s="21"/>
      <c r="J42" s="21"/>
      <c r="K42" s="21"/>
      <c r="L42" s="21"/>
      <c r="M42" s="21"/>
      <c r="N42" s="21"/>
      <c r="O42" s="21"/>
      <c r="P42" s="21"/>
      <c r="Q42" s="21"/>
      <c r="R42" s="21"/>
      <c r="S42" s="21"/>
      <c r="T42" s="21"/>
    </row>
    <row r="43" spans="1:20" ht="25.5" customHeight="1">
      <c r="A43" s="21"/>
      <c r="B43" s="193" t="s">
        <v>113</v>
      </c>
      <c r="C43" s="193"/>
      <c r="D43" s="193"/>
      <c r="E43" s="61"/>
      <c r="F43" s="61"/>
      <c r="G43" s="23"/>
      <c r="H43" s="23"/>
      <c r="I43" s="21"/>
      <c r="J43" s="21"/>
      <c r="K43" s="21"/>
      <c r="L43" s="21"/>
      <c r="M43" s="21"/>
      <c r="N43" s="21"/>
      <c r="O43" s="21"/>
      <c r="P43" s="21"/>
      <c r="Q43" s="21"/>
      <c r="R43" s="21"/>
      <c r="S43" s="21"/>
      <c r="T43" s="21"/>
    </row>
    <row r="44" spans="1:20">
      <c r="A44" s="21"/>
      <c r="B44" s="139"/>
      <c r="C44" s="139"/>
      <c r="D44" s="139"/>
      <c r="E44" s="139"/>
      <c r="F44" s="139"/>
      <c r="G44" s="23"/>
      <c r="H44" s="23"/>
      <c r="I44" s="21"/>
      <c r="J44" s="21"/>
      <c r="K44" s="21"/>
      <c r="L44" s="21"/>
      <c r="M44" s="21"/>
      <c r="N44" s="21"/>
      <c r="O44" s="21"/>
      <c r="P44" s="21"/>
      <c r="Q44" s="21"/>
      <c r="R44" s="21"/>
      <c r="S44" s="21"/>
      <c r="T44" s="21"/>
    </row>
    <row r="45" spans="1:20">
      <c r="A45" s="21"/>
      <c r="B45" s="139" t="s">
        <v>187</v>
      </c>
      <c r="C45" s="139"/>
      <c r="D45" s="139"/>
      <c r="E45" s="139"/>
      <c r="F45" s="139"/>
      <c r="G45" s="23"/>
      <c r="H45" s="23"/>
      <c r="I45" s="21"/>
      <c r="J45" s="21"/>
      <c r="K45" s="21"/>
      <c r="L45" s="21"/>
      <c r="M45" s="21"/>
      <c r="N45" s="21"/>
      <c r="O45" s="21"/>
      <c r="P45" s="21"/>
      <c r="Q45" s="21"/>
      <c r="R45" s="21"/>
      <c r="S45" s="21"/>
      <c r="T45" s="21"/>
    </row>
    <row r="46" spans="1:20">
      <c r="A46" s="21"/>
      <c r="B46" s="139"/>
      <c r="C46" s="139"/>
      <c r="D46" s="139"/>
      <c r="E46" s="139"/>
      <c r="F46" s="139"/>
      <c r="G46" s="23"/>
      <c r="H46" s="23"/>
      <c r="I46" s="21"/>
      <c r="J46" s="21"/>
      <c r="K46" s="21"/>
      <c r="L46" s="21"/>
      <c r="M46" s="21"/>
      <c r="N46" s="21"/>
      <c r="O46" s="21"/>
      <c r="P46" s="21"/>
      <c r="Q46" s="21"/>
      <c r="R46" s="21"/>
      <c r="S46" s="21"/>
      <c r="T46" s="21"/>
    </row>
    <row r="47" spans="1:20" ht="15" customHeight="1">
      <c r="A47" s="21"/>
      <c r="B47" s="180" t="s">
        <v>188</v>
      </c>
      <c r="C47" s="180"/>
      <c r="D47" s="180"/>
      <c r="E47" s="180"/>
      <c r="F47" s="180"/>
      <c r="G47" s="180"/>
      <c r="H47" s="180"/>
      <c r="I47" s="180"/>
      <c r="J47" s="21"/>
      <c r="K47" s="21"/>
      <c r="L47" s="21"/>
      <c r="M47" s="21"/>
      <c r="N47" s="21"/>
      <c r="O47" s="21"/>
      <c r="P47" s="21"/>
      <c r="Q47" s="21"/>
      <c r="R47" s="21"/>
      <c r="S47" s="21"/>
      <c r="T47" s="21"/>
    </row>
    <row r="48" spans="1:20" ht="15" customHeight="1">
      <c r="A48" s="21"/>
      <c r="B48" s="180" t="s">
        <v>189</v>
      </c>
      <c r="C48" s="180"/>
      <c r="D48" s="180"/>
      <c r="E48" s="180"/>
      <c r="F48" s="180"/>
      <c r="G48" s="180"/>
      <c r="H48" s="23"/>
      <c r="I48" s="21"/>
      <c r="J48" s="21"/>
      <c r="K48" s="21"/>
      <c r="L48" s="21"/>
      <c r="M48" s="21"/>
      <c r="N48" s="21"/>
      <c r="O48" s="21"/>
      <c r="P48" s="21"/>
      <c r="Q48" s="21"/>
      <c r="R48" s="21"/>
      <c r="S48" s="21"/>
      <c r="T48" s="21"/>
    </row>
    <row r="49" spans="1:20" ht="15.75" customHeight="1">
      <c r="A49" s="21"/>
      <c r="B49" s="180" t="s">
        <v>190</v>
      </c>
      <c r="C49" s="180"/>
      <c r="D49" s="180"/>
      <c r="E49" s="139"/>
      <c r="F49" s="61"/>
      <c r="G49" s="23"/>
      <c r="H49" s="23"/>
      <c r="I49" s="21"/>
      <c r="J49" s="21"/>
      <c r="K49" s="21"/>
      <c r="L49" s="21"/>
      <c r="M49" s="21"/>
      <c r="N49" s="21"/>
      <c r="O49" s="21"/>
      <c r="P49" s="21"/>
      <c r="Q49" s="21"/>
      <c r="R49" s="21"/>
      <c r="S49" s="21"/>
      <c r="T49" s="21"/>
    </row>
    <row r="50" spans="1:20" ht="18" customHeight="1">
      <c r="A50" s="21"/>
      <c r="B50" s="180" t="s">
        <v>191</v>
      </c>
      <c r="C50" s="180"/>
      <c r="D50" s="180"/>
      <c r="E50" s="180"/>
      <c r="F50" s="61"/>
      <c r="G50" s="23"/>
      <c r="H50" s="23"/>
      <c r="I50" s="21"/>
      <c r="J50" s="21"/>
      <c r="K50" s="21"/>
      <c r="L50" s="21"/>
      <c r="M50" s="21"/>
      <c r="N50" s="21"/>
      <c r="O50" s="21"/>
      <c r="P50" s="21"/>
      <c r="Q50" s="21"/>
      <c r="R50" s="21"/>
      <c r="S50" s="21"/>
      <c r="T50" s="21"/>
    </row>
    <row r="51" spans="1:20">
      <c r="A51" s="21"/>
      <c r="B51" s="180" t="s">
        <v>192</v>
      </c>
      <c r="C51" s="180"/>
      <c r="D51" s="180"/>
      <c r="E51" s="139"/>
      <c r="F51" s="61"/>
      <c r="G51" s="23"/>
      <c r="H51" s="23"/>
      <c r="I51" s="21"/>
      <c r="J51" s="21"/>
      <c r="K51" s="21"/>
      <c r="L51" s="21"/>
      <c r="M51" s="21"/>
      <c r="N51" s="21"/>
      <c r="O51" s="21"/>
      <c r="P51" s="21"/>
      <c r="Q51" s="21"/>
      <c r="R51" s="21"/>
      <c r="S51" s="21"/>
      <c r="T51" s="21"/>
    </row>
    <row r="52" spans="1:20">
      <c r="A52" s="21"/>
      <c r="B52" s="139"/>
      <c r="C52" s="139"/>
      <c r="D52" s="139"/>
      <c r="E52" s="139"/>
      <c r="F52" s="142"/>
      <c r="G52" s="23"/>
      <c r="H52" s="23"/>
      <c r="I52" s="21"/>
      <c r="J52" s="21"/>
      <c r="K52" s="21"/>
      <c r="L52" s="21"/>
      <c r="M52" s="21"/>
      <c r="N52" s="21"/>
      <c r="O52" s="21"/>
      <c r="P52" s="21"/>
      <c r="Q52" s="21"/>
      <c r="R52" s="21"/>
      <c r="S52" s="21"/>
      <c r="T52" s="21"/>
    </row>
    <row r="53" spans="1:20">
      <c r="A53" s="21"/>
      <c r="B53" s="23" t="s">
        <v>193</v>
      </c>
      <c r="C53" s="142"/>
      <c r="D53" s="142"/>
      <c r="E53" s="142"/>
      <c r="F53" s="142"/>
      <c r="G53" s="23"/>
      <c r="H53" s="23"/>
      <c r="I53" s="21"/>
      <c r="J53" s="21"/>
      <c r="K53" s="21"/>
      <c r="L53" s="21"/>
      <c r="M53" s="21"/>
      <c r="N53" s="21"/>
      <c r="O53" s="21"/>
      <c r="P53" s="21"/>
      <c r="Q53" s="21"/>
      <c r="R53" s="21"/>
      <c r="S53" s="21"/>
      <c r="T53" s="21"/>
    </row>
    <row r="54" spans="1:20">
      <c r="A54" s="21"/>
      <c r="B54" s="23"/>
      <c r="C54" s="142"/>
      <c r="D54" s="142"/>
      <c r="E54" s="142"/>
      <c r="F54" s="142"/>
      <c r="G54" s="23"/>
      <c r="H54" s="23"/>
      <c r="I54" s="21"/>
      <c r="J54" s="21"/>
      <c r="K54" s="21"/>
      <c r="L54" s="21"/>
      <c r="M54" s="21"/>
      <c r="N54" s="21"/>
      <c r="O54" s="21"/>
      <c r="P54" s="21"/>
      <c r="Q54" s="21"/>
      <c r="R54" s="21"/>
      <c r="S54" s="21"/>
      <c r="T54" s="21"/>
    </row>
    <row r="55" spans="1:20">
      <c r="A55" s="21"/>
      <c r="B55" s="180" t="s">
        <v>89</v>
      </c>
      <c r="C55" s="180"/>
      <c r="D55" s="180"/>
      <c r="E55" s="180"/>
      <c r="F55" s="180"/>
      <c r="G55" s="23"/>
      <c r="H55" s="23"/>
      <c r="I55" s="21"/>
      <c r="J55" s="21"/>
      <c r="K55" s="21"/>
      <c r="L55" s="21"/>
      <c r="M55" s="21"/>
      <c r="N55" s="21"/>
      <c r="O55" s="21"/>
      <c r="P55" s="21"/>
      <c r="Q55" s="21"/>
      <c r="R55" s="21"/>
      <c r="S55" s="21"/>
      <c r="T55" s="21"/>
    </row>
    <row r="56" spans="1:20" ht="15" customHeight="1">
      <c r="A56" s="21"/>
      <c r="B56" s="180" t="s">
        <v>194</v>
      </c>
      <c r="C56" s="180"/>
      <c r="D56" s="180"/>
      <c r="E56" s="180"/>
      <c r="F56" s="180"/>
      <c r="G56" s="180"/>
      <c r="H56" s="180"/>
      <c r="I56" s="180"/>
      <c r="J56" s="180"/>
      <c r="K56" s="180"/>
      <c r="L56" s="21"/>
      <c r="M56" s="21"/>
      <c r="N56" s="21"/>
      <c r="O56" s="21"/>
      <c r="P56" s="21"/>
      <c r="Q56" s="21"/>
      <c r="R56" s="21"/>
      <c r="S56" s="21"/>
      <c r="T56" s="21"/>
    </row>
    <row r="57" spans="1:20">
      <c r="A57" s="21"/>
      <c r="B57" s="180" t="s">
        <v>195</v>
      </c>
      <c r="C57" s="180"/>
      <c r="D57" s="180"/>
      <c r="E57" s="180"/>
      <c r="F57" s="180"/>
      <c r="G57" s="23"/>
      <c r="H57" s="23"/>
      <c r="I57" s="21"/>
      <c r="J57" s="21"/>
      <c r="K57" s="21"/>
      <c r="L57" s="21"/>
      <c r="M57" s="21"/>
      <c r="N57" s="21"/>
      <c r="O57" s="21"/>
      <c r="P57" s="21"/>
      <c r="Q57" s="21"/>
      <c r="R57" s="21"/>
      <c r="S57" s="21"/>
      <c r="T57" s="21"/>
    </row>
    <row r="58" spans="1:20">
      <c r="A58" s="21"/>
      <c r="B58" s="23"/>
      <c r="C58" s="142"/>
      <c r="D58" s="142"/>
      <c r="E58" s="142"/>
      <c r="F58" s="142"/>
      <c r="G58" s="23"/>
      <c r="H58" s="23"/>
      <c r="I58" s="21"/>
      <c r="J58" s="21"/>
      <c r="K58" s="21"/>
      <c r="L58" s="21"/>
      <c r="M58" s="21"/>
      <c r="N58" s="21"/>
      <c r="O58" s="21"/>
      <c r="P58" s="21"/>
      <c r="Q58" s="21"/>
      <c r="R58" s="21"/>
      <c r="S58" s="21"/>
      <c r="T58" s="21"/>
    </row>
    <row r="59" spans="1:20">
      <c r="A59" s="21"/>
      <c r="B59" s="139" t="s">
        <v>187</v>
      </c>
      <c r="C59" s="139"/>
      <c r="D59" s="139"/>
      <c r="E59" s="139"/>
      <c r="F59" s="142"/>
      <c r="G59" s="23"/>
      <c r="H59" s="23"/>
      <c r="I59" s="21"/>
      <c r="J59" s="21"/>
      <c r="K59" s="21"/>
      <c r="L59" s="21"/>
      <c r="M59" s="21"/>
      <c r="N59" s="21"/>
      <c r="O59" s="21"/>
      <c r="P59" s="21"/>
      <c r="Q59" s="21"/>
      <c r="R59" s="21"/>
      <c r="S59" s="21"/>
      <c r="T59" s="21"/>
    </row>
    <row r="60" spans="1:20">
      <c r="A60" s="21"/>
      <c r="B60" s="139"/>
      <c r="C60" s="139"/>
      <c r="D60" s="139"/>
      <c r="E60" s="139"/>
      <c r="F60" s="139"/>
      <c r="G60" s="23"/>
      <c r="H60" s="23"/>
      <c r="I60" s="21"/>
      <c r="J60" s="21"/>
      <c r="K60" s="21"/>
      <c r="L60" s="21"/>
      <c r="M60" s="21"/>
      <c r="N60" s="21"/>
      <c r="O60" s="21"/>
      <c r="P60" s="21"/>
      <c r="Q60" s="21"/>
      <c r="R60" s="21"/>
      <c r="S60" s="21"/>
      <c r="T60" s="21"/>
    </row>
    <row r="61" spans="1:20" ht="17">
      <c r="A61" s="21"/>
      <c r="B61" s="23" t="s">
        <v>196</v>
      </c>
      <c r="C61" s="139"/>
      <c r="D61" s="139"/>
      <c r="E61" s="139"/>
      <c r="F61" s="139"/>
      <c r="G61" s="23"/>
      <c r="H61" s="23"/>
      <c r="I61" s="21"/>
      <c r="J61" s="21"/>
      <c r="K61" s="21"/>
      <c r="L61" s="21"/>
      <c r="M61" s="21"/>
      <c r="N61" s="21"/>
      <c r="O61" s="21"/>
      <c r="P61" s="21"/>
      <c r="Q61" s="21"/>
      <c r="R61" s="21"/>
      <c r="S61" s="21"/>
      <c r="T61" s="21"/>
    </row>
    <row r="62" spans="1:20" ht="17">
      <c r="A62" s="21"/>
      <c r="B62" s="23" t="s">
        <v>90</v>
      </c>
      <c r="C62" s="23"/>
      <c r="D62" s="97"/>
      <c r="E62" s="97"/>
      <c r="F62" s="96"/>
      <c r="G62" s="23"/>
      <c r="H62" s="23"/>
      <c r="I62" s="21"/>
      <c r="J62" s="21"/>
      <c r="K62" s="21"/>
      <c r="L62" s="21"/>
      <c r="M62" s="21"/>
      <c r="N62" s="21"/>
      <c r="O62" s="21"/>
      <c r="P62" s="21"/>
      <c r="Q62" s="21"/>
      <c r="R62" s="21"/>
      <c r="S62" s="21"/>
      <c r="T62" s="21"/>
    </row>
    <row r="63" spans="1:20">
      <c r="A63" s="21"/>
      <c r="B63" s="23" t="s">
        <v>0</v>
      </c>
      <c r="C63" s="23"/>
      <c r="D63" s="97"/>
      <c r="E63" s="97"/>
      <c r="F63" s="96"/>
      <c r="G63" s="23"/>
      <c r="H63" s="23"/>
      <c r="I63" s="21"/>
      <c r="J63" s="21"/>
      <c r="K63" s="21"/>
      <c r="L63" s="21"/>
      <c r="M63" s="21"/>
      <c r="N63" s="21"/>
      <c r="O63" s="21"/>
      <c r="P63" s="21"/>
      <c r="Q63" s="21"/>
      <c r="R63" s="21"/>
      <c r="S63" s="21"/>
      <c r="T63" s="21"/>
    </row>
    <row r="64" spans="1:20">
      <c r="A64" s="21"/>
      <c r="B64" s="23" t="s">
        <v>1</v>
      </c>
      <c r="C64" s="23"/>
      <c r="D64" s="97"/>
      <c r="E64" s="97"/>
      <c r="F64" s="96"/>
      <c r="G64" s="23"/>
      <c r="H64" s="23"/>
      <c r="I64" s="21"/>
      <c r="J64" s="21"/>
      <c r="K64" s="21"/>
      <c r="L64" s="21"/>
      <c r="M64" s="21"/>
      <c r="N64" s="21"/>
      <c r="O64" s="21"/>
      <c r="P64" s="21"/>
      <c r="Q64" s="21"/>
      <c r="R64" s="21"/>
      <c r="S64" s="21"/>
      <c r="T64" s="21"/>
    </row>
    <row r="65" spans="1:20">
      <c r="A65" s="21"/>
      <c r="B65" s="23" t="s">
        <v>187</v>
      </c>
      <c r="C65" s="97"/>
      <c r="D65" s="97"/>
      <c r="E65" s="97"/>
      <c r="F65" s="96"/>
      <c r="G65" s="23"/>
      <c r="H65" s="23"/>
      <c r="I65" s="21"/>
      <c r="J65" s="21"/>
      <c r="K65" s="21"/>
      <c r="L65" s="21"/>
      <c r="M65" s="21"/>
      <c r="N65" s="21"/>
      <c r="O65" s="21"/>
      <c r="P65" s="21"/>
      <c r="Q65" s="21"/>
      <c r="R65" s="21"/>
      <c r="S65" s="21"/>
      <c r="T65" s="21"/>
    </row>
    <row r="66" spans="1:20">
      <c r="A66" s="21"/>
      <c r="B66" s="23"/>
      <c r="C66" s="97"/>
      <c r="D66" s="97"/>
      <c r="E66" s="97"/>
      <c r="F66" s="96"/>
      <c r="G66" s="23"/>
      <c r="H66" s="23"/>
      <c r="I66" s="21"/>
      <c r="J66" s="21"/>
      <c r="K66" s="21"/>
      <c r="L66" s="21"/>
      <c r="M66" s="21"/>
      <c r="N66" s="21"/>
      <c r="O66" s="21"/>
      <c r="P66" s="21"/>
      <c r="Q66" s="21"/>
      <c r="R66" s="21"/>
      <c r="S66" s="21"/>
      <c r="T66" s="21"/>
    </row>
    <row r="67" spans="1:20">
      <c r="A67" s="21"/>
      <c r="B67" s="23" t="s">
        <v>197</v>
      </c>
      <c r="C67" s="97"/>
      <c r="D67" s="97"/>
      <c r="E67" s="97"/>
      <c r="F67" s="96"/>
      <c r="G67" s="23"/>
      <c r="H67" s="23"/>
      <c r="I67" s="21"/>
      <c r="J67" s="21"/>
      <c r="K67" s="21"/>
      <c r="L67" s="21"/>
      <c r="M67" s="21"/>
      <c r="N67" s="21"/>
      <c r="O67" s="21"/>
      <c r="P67" s="21"/>
      <c r="Q67" s="21"/>
      <c r="R67" s="21"/>
      <c r="S67" s="21"/>
      <c r="T67" s="21"/>
    </row>
    <row r="68" spans="1:20">
      <c r="A68" s="21"/>
      <c r="B68" s="23" t="s">
        <v>198</v>
      </c>
      <c r="C68" s="97"/>
      <c r="D68" s="97"/>
      <c r="E68" s="97"/>
      <c r="F68" s="96"/>
      <c r="G68" s="23"/>
      <c r="H68" s="23"/>
      <c r="I68" s="21"/>
      <c r="J68" s="21"/>
      <c r="K68" s="21"/>
      <c r="L68" s="21"/>
      <c r="M68" s="21"/>
      <c r="N68" s="21"/>
      <c r="O68" s="21"/>
      <c r="P68" s="21"/>
      <c r="Q68" s="21"/>
      <c r="R68" s="21"/>
      <c r="S68" s="21"/>
      <c r="T68" s="21"/>
    </row>
    <row r="69" spans="1:20">
      <c r="A69" s="21"/>
      <c r="B69" s="23" t="s">
        <v>199</v>
      </c>
      <c r="C69" s="97"/>
      <c r="D69" s="97"/>
      <c r="E69" s="97"/>
      <c r="F69" s="96"/>
      <c r="G69" s="23"/>
      <c r="H69" s="23"/>
      <c r="I69" s="21"/>
      <c r="J69" s="21"/>
      <c r="K69" s="21"/>
      <c r="L69" s="21"/>
      <c r="M69" s="21"/>
      <c r="N69" s="21"/>
      <c r="O69" s="21"/>
      <c r="P69" s="21"/>
      <c r="Q69" s="21"/>
      <c r="R69" s="21"/>
      <c r="S69" s="21"/>
      <c r="T69" s="21"/>
    </row>
    <row r="70" spans="1:20">
      <c r="A70" s="21"/>
      <c r="B70" s="23" t="s">
        <v>200</v>
      </c>
      <c r="C70" s="97"/>
      <c r="D70" s="97"/>
      <c r="E70" s="97"/>
      <c r="F70" s="96"/>
      <c r="G70" s="23"/>
      <c r="H70" s="23"/>
      <c r="I70" s="21"/>
      <c r="J70" s="21"/>
      <c r="K70" s="21"/>
      <c r="L70" s="21"/>
      <c r="M70" s="21"/>
      <c r="N70" s="21"/>
      <c r="O70" s="21"/>
      <c r="P70" s="21"/>
      <c r="Q70" s="21"/>
      <c r="R70" s="21"/>
      <c r="S70" s="21"/>
      <c r="T70" s="21"/>
    </row>
    <row r="71" spans="1:20">
      <c r="A71" s="21"/>
      <c r="B71" s="21"/>
      <c r="C71" s="21"/>
      <c r="D71" s="21"/>
      <c r="E71" s="21"/>
      <c r="F71" s="21"/>
      <c r="G71" s="23"/>
      <c r="H71" s="23"/>
      <c r="I71" s="21"/>
      <c r="J71" s="21"/>
      <c r="K71" s="21"/>
      <c r="L71" s="21"/>
      <c r="M71" s="21"/>
      <c r="N71" s="21"/>
      <c r="O71" s="21"/>
      <c r="P71" s="21"/>
      <c r="Q71" s="21"/>
      <c r="R71" s="21"/>
      <c r="S71" s="21"/>
      <c r="T71" s="21"/>
    </row>
    <row r="72" spans="1:20" ht="12" customHeight="1">
      <c r="A72" s="21"/>
      <c r="B72" s="195"/>
      <c r="C72" s="195"/>
      <c r="D72" s="195"/>
      <c r="E72" s="195"/>
      <c r="F72" s="195"/>
      <c r="G72" s="195"/>
      <c r="H72" s="195"/>
      <c r="I72" s="195"/>
      <c r="J72" s="21"/>
      <c r="K72" s="21"/>
      <c r="L72" s="21"/>
      <c r="M72" s="21"/>
      <c r="N72" s="21"/>
      <c r="O72" s="21"/>
      <c r="P72" s="21"/>
      <c r="Q72" s="21"/>
      <c r="R72" s="21"/>
      <c r="S72" s="21"/>
      <c r="T72" s="21"/>
    </row>
    <row r="73" spans="1:20" ht="12" customHeight="1">
      <c r="A73" s="21"/>
      <c r="B73" s="192" t="s">
        <v>201</v>
      </c>
      <c r="C73" s="175"/>
      <c r="D73" s="175"/>
      <c r="E73" s="23"/>
      <c r="F73" s="23"/>
      <c r="G73" s="23"/>
      <c r="H73" s="23"/>
      <c r="I73" s="23"/>
      <c r="J73" s="21"/>
      <c r="K73" s="21"/>
      <c r="L73" s="21"/>
      <c r="M73" s="21"/>
      <c r="N73" s="21"/>
      <c r="O73" s="21"/>
      <c r="P73" s="21"/>
      <c r="Q73" s="21"/>
      <c r="R73" s="21"/>
      <c r="S73" s="21"/>
      <c r="T73" s="21"/>
    </row>
    <row r="74" spans="1:20">
      <c r="A74" s="21"/>
      <c r="B74" s="175"/>
      <c r="C74" s="175"/>
      <c r="D74" s="175"/>
      <c r="E74" s="23"/>
      <c r="F74" s="23"/>
      <c r="G74" s="23"/>
      <c r="H74" s="23"/>
      <c r="I74" s="23"/>
      <c r="J74" s="21"/>
      <c r="K74" s="21"/>
      <c r="L74" s="21"/>
      <c r="M74" s="21"/>
      <c r="N74" s="21"/>
      <c r="O74" s="21"/>
      <c r="P74" s="21"/>
      <c r="Q74" s="21"/>
      <c r="R74" s="21"/>
      <c r="S74" s="21"/>
      <c r="T74" s="21"/>
    </row>
    <row r="75" spans="1:20">
      <c r="A75" s="21"/>
      <c r="B75" s="21"/>
      <c r="C75" s="21"/>
      <c r="D75" s="21"/>
      <c r="E75" s="21"/>
      <c r="F75" s="21"/>
      <c r="G75" s="23"/>
      <c r="H75" s="23"/>
      <c r="I75" s="21"/>
      <c r="J75" s="21"/>
      <c r="K75" s="21"/>
      <c r="L75" s="21"/>
      <c r="M75" s="21"/>
      <c r="N75" s="21"/>
      <c r="O75" s="21"/>
      <c r="P75" s="21"/>
      <c r="Q75" s="21"/>
      <c r="R75" s="21"/>
      <c r="S75" s="21"/>
      <c r="T75" s="21"/>
    </row>
    <row r="76" spans="1:20">
      <c r="A76" s="21"/>
      <c r="B76" s="21"/>
      <c r="C76" s="21"/>
      <c r="D76" s="21"/>
      <c r="E76" s="21"/>
      <c r="F76" s="21"/>
      <c r="G76" s="23"/>
      <c r="H76" s="23"/>
      <c r="I76" s="21"/>
      <c r="J76" s="21"/>
      <c r="K76" s="21"/>
      <c r="L76" s="21"/>
      <c r="M76" s="21"/>
      <c r="N76" s="21"/>
      <c r="O76" s="21"/>
      <c r="P76" s="21"/>
      <c r="Q76" s="21"/>
      <c r="R76" s="21"/>
      <c r="S76" s="21"/>
      <c r="T76" s="21"/>
    </row>
    <row r="77" spans="1:20">
      <c r="A77" s="21"/>
      <c r="B77" s="21"/>
      <c r="C77" s="21"/>
      <c r="D77" s="21"/>
      <c r="E77" s="21"/>
      <c r="F77" s="21"/>
      <c r="G77" s="23"/>
      <c r="H77" s="23"/>
      <c r="I77" s="21"/>
      <c r="J77" s="21"/>
      <c r="K77" s="21"/>
      <c r="L77" s="21"/>
      <c r="M77" s="21"/>
      <c r="N77" s="21"/>
      <c r="O77" s="21"/>
      <c r="P77" s="21"/>
      <c r="Q77" s="21"/>
      <c r="R77" s="21"/>
      <c r="S77" s="21"/>
      <c r="T77" s="21"/>
    </row>
  </sheetData>
  <sheetProtection password="CC61" sheet="1" objects="1" scenarios="1" selectLockedCells="1"/>
  <mergeCells count="18">
    <mergeCell ref="B48:G48"/>
    <mergeCell ref="B72:I72"/>
    <mergeCell ref="B73:D74"/>
    <mergeCell ref="O2:U3"/>
    <mergeCell ref="B37:D37"/>
    <mergeCell ref="B39:C39"/>
    <mergeCell ref="B40:D40"/>
    <mergeCell ref="B57:F57"/>
    <mergeCell ref="B43:D43"/>
    <mergeCell ref="B49:D49"/>
    <mergeCell ref="B56:K56"/>
    <mergeCell ref="B2:I4"/>
    <mergeCell ref="C12:D12"/>
    <mergeCell ref="B55:F55"/>
    <mergeCell ref="B50:E50"/>
    <mergeCell ref="B51:D51"/>
    <mergeCell ref="B42:C42"/>
    <mergeCell ref="B47:I47"/>
  </mergeCells>
  <phoneticPr fontId="1" type="noConversion"/>
  <pageMargins left="0.75" right="0.75" top="1" bottom="1" header="0" footer="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0"/>
  <sheetViews>
    <sheetView workbookViewId="0">
      <selection activeCell="E32" sqref="E32"/>
    </sheetView>
  </sheetViews>
  <sheetFormatPr baseColWidth="10" defaultColWidth="11.5" defaultRowHeight="14" x14ac:dyDescent="0"/>
  <cols>
    <col min="1" max="1" width="2" style="2" customWidth="1"/>
    <col min="2" max="2" width="11.5" style="2" customWidth="1"/>
    <col min="3" max="3" width="15.83203125" style="2" customWidth="1"/>
    <col min="4" max="4" width="13.83203125" style="2" customWidth="1"/>
    <col min="5" max="5" width="13" style="2" customWidth="1"/>
    <col min="6" max="20" width="11.5" style="2"/>
    <col min="21" max="21" width="6.1640625" style="2" customWidth="1"/>
    <col min="22" max="16384" width="11.5" style="2"/>
  </cols>
  <sheetData>
    <row r="1" spans="2:21" s="4" customFormat="1" ht="15">
      <c r="B1" s="20" t="s">
        <v>203</v>
      </c>
      <c r="C1" s="21"/>
      <c r="D1" s="21"/>
      <c r="E1" s="21"/>
      <c r="F1" s="21"/>
      <c r="G1" s="21"/>
      <c r="H1" s="21"/>
      <c r="I1" s="21"/>
      <c r="J1" s="21"/>
      <c r="K1" s="21"/>
      <c r="L1" s="21"/>
      <c r="M1" s="21"/>
      <c r="N1" s="21"/>
      <c r="O1" s="21"/>
      <c r="P1" s="21"/>
      <c r="Q1" s="21"/>
      <c r="R1" s="21"/>
      <c r="S1" s="21"/>
      <c r="T1" s="21"/>
    </row>
    <row r="2" spans="2:21" s="4" customFormat="1" ht="15" customHeight="1">
      <c r="B2" s="196" t="s">
        <v>209</v>
      </c>
      <c r="C2" s="196"/>
      <c r="D2" s="196"/>
      <c r="E2" s="196"/>
      <c r="F2" s="196"/>
      <c r="G2" s="196"/>
      <c r="H2" s="196"/>
      <c r="I2" s="196"/>
      <c r="J2" s="196"/>
      <c r="K2" s="196"/>
      <c r="L2" s="196"/>
      <c r="M2" s="21"/>
      <c r="N2" s="21"/>
      <c r="O2" s="189" t="s">
        <v>126</v>
      </c>
      <c r="P2" s="189"/>
      <c r="Q2" s="189"/>
      <c r="R2" s="189"/>
      <c r="S2" s="189"/>
      <c r="T2" s="189"/>
      <c r="U2" s="189"/>
    </row>
    <row r="3" spans="2:21" s="4" customFormat="1" ht="15">
      <c r="B3" s="196"/>
      <c r="C3" s="196"/>
      <c r="D3" s="196"/>
      <c r="E3" s="196"/>
      <c r="F3" s="196"/>
      <c r="G3" s="196"/>
      <c r="H3" s="196"/>
      <c r="I3" s="196"/>
      <c r="J3" s="196"/>
      <c r="K3" s="196"/>
      <c r="L3" s="196"/>
      <c r="M3" s="21"/>
      <c r="N3" s="21"/>
      <c r="O3" s="189"/>
      <c r="P3" s="189"/>
      <c r="Q3" s="189"/>
      <c r="R3" s="189"/>
      <c r="S3" s="189"/>
      <c r="T3" s="189"/>
      <c r="U3" s="189"/>
    </row>
    <row r="4" spans="2:21" s="4" customFormat="1" ht="15">
      <c r="B4" s="22" t="s">
        <v>210</v>
      </c>
      <c r="C4" s="21"/>
      <c r="D4" s="21"/>
      <c r="E4" s="21"/>
      <c r="F4" s="21"/>
      <c r="G4" s="21"/>
      <c r="H4" s="21"/>
      <c r="I4" s="21"/>
      <c r="J4" s="21"/>
      <c r="K4" s="21"/>
      <c r="L4" s="21"/>
      <c r="M4" s="21"/>
      <c r="N4" s="21"/>
      <c r="O4" s="78" t="s">
        <v>202</v>
      </c>
      <c r="P4" s="21"/>
      <c r="Q4" s="21"/>
      <c r="R4" s="21"/>
      <c r="S4" s="21"/>
      <c r="T4" s="21"/>
    </row>
    <row r="5" spans="2:21" s="4" customFormat="1" ht="16" thickBot="1">
      <c r="B5" s="22"/>
      <c r="C5" s="21"/>
      <c r="D5" s="21"/>
      <c r="E5" s="21"/>
      <c r="F5" s="21"/>
      <c r="G5" s="21"/>
      <c r="H5" s="21"/>
      <c r="I5" s="21"/>
      <c r="J5" s="21"/>
      <c r="K5" s="21"/>
      <c r="L5" s="21"/>
      <c r="M5" s="21"/>
      <c r="N5" s="21"/>
      <c r="O5" s="78" t="s">
        <v>105</v>
      </c>
      <c r="P5" s="21"/>
      <c r="Q5" s="21"/>
      <c r="R5" s="21"/>
      <c r="S5" s="21"/>
      <c r="T5" s="21"/>
    </row>
    <row r="6" spans="2:21" s="4" customFormat="1" ht="15">
      <c r="B6" s="21"/>
      <c r="C6" s="34" t="s">
        <v>19</v>
      </c>
      <c r="D6" s="106"/>
      <c r="E6" s="106"/>
      <c r="F6" s="64">
        <f>'LSI, IS,RSI,PSI, LaI; Alk, TH'!D3</f>
        <v>8.3000000000000007</v>
      </c>
      <c r="G6" s="21"/>
      <c r="H6" s="21"/>
      <c r="I6" s="21"/>
      <c r="J6" s="21"/>
      <c r="K6" s="21"/>
      <c r="L6" s="21"/>
      <c r="M6" s="21"/>
      <c r="N6" s="21"/>
      <c r="O6" s="21"/>
      <c r="P6" s="21"/>
      <c r="Q6" s="21"/>
      <c r="R6" s="21"/>
      <c r="S6" s="21"/>
      <c r="T6" s="21"/>
    </row>
    <row r="7" spans="2:21" s="4" customFormat="1" ht="15">
      <c r="B7" s="21"/>
      <c r="C7" s="36" t="s">
        <v>115</v>
      </c>
      <c r="D7" s="39"/>
      <c r="E7" s="16" t="s">
        <v>96</v>
      </c>
      <c r="F7" s="13">
        <f>'LSI, IS,RSI,PSI, LaI; Alk, TH'!D4</f>
        <v>100</v>
      </c>
      <c r="G7" s="21"/>
      <c r="H7" s="21"/>
      <c r="I7" s="21"/>
      <c r="J7" s="21"/>
      <c r="K7" s="21"/>
      <c r="L7" s="21"/>
      <c r="M7" s="21"/>
      <c r="N7" s="21"/>
      <c r="O7" s="21"/>
      <c r="P7" s="21"/>
      <c r="Q7" s="21"/>
      <c r="R7" s="21"/>
      <c r="S7" s="21"/>
      <c r="T7" s="21"/>
    </row>
    <row r="8" spans="2:21" s="4" customFormat="1" ht="17">
      <c r="B8" s="21"/>
      <c r="C8" s="36" t="s">
        <v>117</v>
      </c>
      <c r="D8" s="39"/>
      <c r="E8" s="16" t="s">
        <v>81</v>
      </c>
      <c r="F8" s="13">
        <f>'LSI, IS,RSI,PSI, LaI; Alk, TH'!D5</f>
        <v>23</v>
      </c>
      <c r="G8" s="21"/>
      <c r="H8" s="21"/>
      <c r="I8" s="21"/>
      <c r="J8" s="21"/>
      <c r="K8" s="21"/>
      <c r="L8" s="21"/>
      <c r="M8" s="21"/>
      <c r="N8" s="21"/>
      <c r="O8" s="21"/>
      <c r="P8" s="21"/>
      <c r="Q8" s="21"/>
      <c r="R8" s="21"/>
      <c r="S8" s="21"/>
      <c r="T8" s="21"/>
    </row>
    <row r="9" spans="2:21" s="4" customFormat="1" ht="17">
      <c r="B9" s="21"/>
      <c r="C9" s="36" t="s">
        <v>117</v>
      </c>
      <c r="D9" s="112"/>
      <c r="E9" s="39" t="s">
        <v>93</v>
      </c>
      <c r="F9" s="17">
        <f>'LSI, IS,RSI,PSI, LaI; Alk, TH'!D5*10/4.01</f>
        <v>57.356608478802997</v>
      </c>
      <c r="G9" s="21"/>
      <c r="H9" s="21"/>
      <c r="I9" s="21"/>
      <c r="J9" s="21"/>
      <c r="K9" s="21"/>
      <c r="L9" s="21"/>
      <c r="M9" s="21"/>
      <c r="N9" s="21"/>
      <c r="O9" s="21"/>
      <c r="P9" s="21"/>
      <c r="Q9" s="21"/>
      <c r="R9" s="21"/>
      <c r="S9" s="21"/>
      <c r="T9" s="21"/>
    </row>
    <row r="10" spans="2:21" s="4" customFormat="1" ht="17">
      <c r="B10" s="21"/>
      <c r="C10" s="36" t="s">
        <v>118</v>
      </c>
      <c r="D10" s="39"/>
      <c r="E10" s="16" t="s">
        <v>82</v>
      </c>
      <c r="F10" s="13">
        <f>'LSI, IS,RSI,PSI, LaI; Alk, TH'!D6</f>
        <v>60</v>
      </c>
      <c r="G10" s="21"/>
      <c r="H10" s="21"/>
      <c r="I10" s="21"/>
      <c r="J10" s="21"/>
      <c r="K10" s="21"/>
      <c r="L10" s="21"/>
      <c r="M10" s="21"/>
      <c r="N10" s="21"/>
      <c r="O10" s="21"/>
      <c r="P10" s="21"/>
      <c r="Q10" s="21"/>
      <c r="R10" s="21"/>
      <c r="S10" s="21"/>
      <c r="T10" s="21"/>
    </row>
    <row r="11" spans="2:21" s="4" customFormat="1" ht="17">
      <c r="B11" s="21"/>
      <c r="C11" s="36" t="s">
        <v>119</v>
      </c>
      <c r="D11" s="39"/>
      <c r="E11" s="16" t="s">
        <v>91</v>
      </c>
      <c r="F11" s="13">
        <f>'LSI, IS,RSI,PSI, LaI; Alk, TH'!D7</f>
        <v>0</v>
      </c>
      <c r="G11" s="21"/>
      <c r="H11" s="21"/>
      <c r="I11" s="21"/>
      <c r="J11" s="21"/>
      <c r="K11" s="21"/>
      <c r="L11" s="21"/>
      <c r="M11" s="21"/>
      <c r="N11" s="21"/>
      <c r="O11" s="21"/>
      <c r="P11" s="21"/>
      <c r="Q11" s="21"/>
      <c r="R11" s="21"/>
      <c r="S11" s="21"/>
      <c r="T11" s="21"/>
    </row>
    <row r="12" spans="2:21" s="4" customFormat="1" ht="14" customHeight="1">
      <c r="B12" s="21"/>
      <c r="C12" s="172" t="s">
        <v>171</v>
      </c>
      <c r="D12" s="173"/>
      <c r="E12" s="113"/>
      <c r="F12" s="13">
        <f>'LSI, IS,RSI,PSI, LaI; Alk, TH'!D8</f>
        <v>0.55000000000000004</v>
      </c>
      <c r="G12" s="21"/>
      <c r="H12" s="21"/>
      <c r="I12" s="21"/>
      <c r="J12" s="21"/>
      <c r="K12" s="21"/>
      <c r="L12" s="21"/>
      <c r="M12" s="21"/>
      <c r="N12" s="21"/>
      <c r="O12" s="21"/>
      <c r="P12" s="21"/>
      <c r="Q12" s="21"/>
      <c r="R12" s="21"/>
      <c r="S12" s="21"/>
      <c r="T12" s="21"/>
    </row>
    <row r="13" spans="2:21" s="4" customFormat="1" ht="14" customHeight="1">
      <c r="B13" s="21"/>
      <c r="C13" s="74" t="s">
        <v>204</v>
      </c>
      <c r="D13" s="75"/>
      <c r="E13" s="75"/>
      <c r="F13" s="18">
        <f>'LSI, IS,RSI,PSI, LaI; Alk, TH'!I17</f>
        <v>55.000000000000007</v>
      </c>
      <c r="G13" s="21"/>
      <c r="H13" s="21"/>
      <c r="I13" s="21"/>
      <c r="J13" s="21"/>
      <c r="K13" s="21"/>
      <c r="L13" s="21"/>
      <c r="M13" s="21"/>
      <c r="N13" s="21"/>
      <c r="O13" s="21"/>
      <c r="P13" s="21"/>
      <c r="Q13" s="21"/>
      <c r="R13" s="21"/>
      <c r="S13" s="21"/>
      <c r="T13" s="21"/>
    </row>
    <row r="14" spans="2:21" s="4" customFormat="1" ht="16" thickBot="1">
      <c r="B14" s="21"/>
      <c r="C14" s="38" t="s">
        <v>229</v>
      </c>
      <c r="D14" s="107"/>
      <c r="E14" s="19" t="s">
        <v>20</v>
      </c>
      <c r="F14" s="15">
        <f>'LSI, IS,RSI,PSI, LaI; Alk, TH'!D9</f>
        <v>21</v>
      </c>
      <c r="G14" s="21"/>
      <c r="H14" s="21"/>
      <c r="I14" s="21"/>
      <c r="J14" s="21"/>
      <c r="K14" s="21"/>
      <c r="L14" s="21"/>
      <c r="M14" s="21"/>
      <c r="N14" s="21"/>
      <c r="O14" s="21"/>
      <c r="P14" s="21"/>
      <c r="Q14" s="21"/>
      <c r="R14" s="21"/>
      <c r="S14" s="21"/>
      <c r="T14" s="21"/>
    </row>
    <row r="15" spans="2:21" s="4" customFormat="1" ht="15">
      <c r="B15" s="21"/>
      <c r="C15" s="21"/>
      <c r="D15" s="21"/>
      <c r="E15" s="21"/>
      <c r="F15" s="21"/>
      <c r="G15" s="21"/>
      <c r="H15" s="21"/>
      <c r="I15" s="21"/>
      <c r="J15" s="21"/>
      <c r="K15" s="21"/>
      <c r="L15" s="21"/>
      <c r="M15" s="21"/>
      <c r="N15" s="21"/>
      <c r="O15" s="21"/>
      <c r="P15" s="21"/>
      <c r="Q15" s="21"/>
      <c r="R15" s="21"/>
      <c r="S15" s="21"/>
      <c r="T15" s="21"/>
    </row>
    <row r="16" spans="2:21" s="4" customFormat="1" ht="15">
      <c r="B16" s="141" t="s">
        <v>172</v>
      </c>
      <c r="C16" s="21"/>
      <c r="D16" s="21"/>
      <c r="E16" s="21"/>
      <c r="F16" s="21"/>
      <c r="G16" s="21"/>
      <c r="H16" s="21"/>
      <c r="I16" s="21"/>
      <c r="J16" s="21"/>
      <c r="K16" s="21"/>
      <c r="L16" s="21"/>
      <c r="M16" s="21"/>
      <c r="N16" s="21"/>
      <c r="O16" s="21"/>
      <c r="P16" s="21"/>
      <c r="Q16" s="21"/>
      <c r="R16" s="21"/>
      <c r="S16" s="21"/>
      <c r="T16" s="21"/>
    </row>
    <row r="17" spans="2:20" s="4" customFormat="1" ht="16" thickBot="1">
      <c r="B17" s="21"/>
      <c r="C17" s="21"/>
      <c r="D17" s="114"/>
      <c r="E17" s="21"/>
      <c r="F17" s="21"/>
      <c r="G17" s="21"/>
      <c r="H17" s="21"/>
      <c r="I17" s="21"/>
      <c r="J17" s="21"/>
      <c r="K17" s="21"/>
      <c r="L17" s="21"/>
      <c r="M17" s="21"/>
      <c r="N17" s="21"/>
      <c r="O17" s="21"/>
      <c r="P17" s="21"/>
      <c r="Q17" s="21"/>
      <c r="R17" s="21"/>
      <c r="S17" s="21"/>
      <c r="T17" s="21"/>
    </row>
    <row r="18" spans="2:20" s="4" customFormat="1" ht="15">
      <c r="B18" s="21"/>
      <c r="C18" s="34" t="s">
        <v>25</v>
      </c>
      <c r="D18" s="115" t="s">
        <v>32</v>
      </c>
      <c r="E18" s="79">
        <f>(LOG10(F13)-1)/10</f>
        <v>7.4036268949424389E-2</v>
      </c>
      <c r="F18" s="21"/>
      <c r="G18" s="21"/>
      <c r="H18" s="21"/>
      <c r="I18" s="21"/>
      <c r="J18" s="21"/>
      <c r="K18" s="21"/>
      <c r="L18" s="21"/>
      <c r="M18" s="21"/>
      <c r="N18" s="21"/>
      <c r="O18" s="21"/>
      <c r="P18" s="21"/>
      <c r="Q18" s="21"/>
      <c r="R18" s="21"/>
      <c r="S18" s="21"/>
      <c r="T18" s="21"/>
    </row>
    <row r="19" spans="2:20" s="4" customFormat="1" ht="15">
      <c r="B19" s="21"/>
      <c r="C19" s="36" t="s">
        <v>26</v>
      </c>
      <c r="D19" s="44" t="s">
        <v>33</v>
      </c>
      <c r="E19" s="87">
        <f>-13.12*LOG10(F14+273.2)+34.55</f>
        <v>2.1614081907033693</v>
      </c>
      <c r="F19" s="21"/>
      <c r="G19" s="21"/>
      <c r="H19" s="21"/>
      <c r="I19" s="21"/>
      <c r="J19" s="21"/>
      <c r="K19" s="21"/>
      <c r="L19" s="21"/>
      <c r="M19" s="21"/>
      <c r="N19" s="21"/>
      <c r="O19" s="21"/>
      <c r="P19" s="21"/>
      <c r="Q19" s="21"/>
      <c r="R19" s="21"/>
      <c r="S19" s="21"/>
      <c r="T19" s="21"/>
    </row>
    <row r="20" spans="2:20" s="4" customFormat="1" ht="15">
      <c r="B20" s="21"/>
      <c r="C20" s="36" t="s">
        <v>27</v>
      </c>
      <c r="D20" s="44" t="s">
        <v>34</v>
      </c>
      <c r="E20" s="87">
        <f>LOG10(F9)-0.4</f>
        <v>1.3585834633974105</v>
      </c>
      <c r="F20" s="21"/>
      <c r="G20" s="21"/>
      <c r="H20" s="21"/>
      <c r="I20" s="21"/>
      <c r="J20" s="21"/>
      <c r="K20" s="21"/>
      <c r="L20" s="21"/>
      <c r="M20" s="21"/>
      <c r="N20" s="21"/>
      <c r="O20" s="21"/>
      <c r="P20" s="21"/>
      <c r="Q20" s="21"/>
      <c r="R20" s="21"/>
      <c r="S20" s="21"/>
      <c r="T20" s="21"/>
    </row>
    <row r="21" spans="2:20" s="4" customFormat="1" ht="16" thickBot="1">
      <c r="B21" s="21"/>
      <c r="C21" s="38" t="s">
        <v>28</v>
      </c>
      <c r="D21" s="116" t="s">
        <v>69</v>
      </c>
      <c r="E21" s="89">
        <f>LOG10('LSI, IS,RSI,PSI, LaI; Alk, TH'!I19)</f>
        <v>1.6921164778739066</v>
      </c>
      <c r="F21" s="21"/>
      <c r="G21" s="21"/>
      <c r="H21" s="21"/>
      <c r="I21" s="21"/>
      <c r="J21" s="21"/>
      <c r="K21" s="21"/>
      <c r="L21" s="21"/>
      <c r="M21" s="21"/>
      <c r="N21" s="21"/>
      <c r="O21" s="21"/>
      <c r="P21" s="21"/>
      <c r="Q21" s="21"/>
      <c r="R21" s="21"/>
      <c r="S21" s="21"/>
      <c r="T21" s="21"/>
    </row>
    <row r="22" spans="2:20" s="4" customFormat="1" ht="16" thickBot="1">
      <c r="B22" s="21"/>
      <c r="C22" s="54"/>
      <c r="D22" s="23"/>
      <c r="E22" s="23"/>
      <c r="F22" s="21"/>
      <c r="G22" s="21"/>
      <c r="H22" s="21"/>
      <c r="I22" s="21"/>
      <c r="J22" s="21"/>
      <c r="K22" s="21"/>
      <c r="L22" s="21"/>
      <c r="M22" s="21"/>
      <c r="N22" s="21"/>
      <c r="O22" s="21"/>
      <c r="P22" s="21"/>
      <c r="Q22" s="21"/>
      <c r="R22" s="21"/>
      <c r="S22" s="21"/>
      <c r="T22" s="21"/>
    </row>
    <row r="23" spans="2:20" s="4" customFormat="1" ht="18" thickBot="1">
      <c r="B23" s="21"/>
      <c r="C23" s="41" t="s">
        <v>59</v>
      </c>
      <c r="D23" s="42" t="s">
        <v>35</v>
      </c>
      <c r="E23" s="117">
        <f>'LSI, IS,RSI,PSI, LaI; Alk, TH'!I26</f>
        <v>8.4847445183814774</v>
      </c>
      <c r="F23" s="21"/>
      <c r="G23" s="21"/>
      <c r="H23" s="153" t="s">
        <v>207</v>
      </c>
      <c r="I23" s="154" t="s">
        <v>208</v>
      </c>
      <c r="J23" s="155"/>
      <c r="K23" s="118"/>
      <c r="L23" s="54"/>
      <c r="M23" s="21"/>
      <c r="N23" s="21"/>
      <c r="O23" s="21"/>
      <c r="P23" s="21"/>
      <c r="Q23" s="21"/>
      <c r="R23" s="21"/>
      <c r="S23" s="21"/>
      <c r="T23" s="21"/>
    </row>
    <row r="24" spans="2:20" s="4" customFormat="1" ht="16" thickBot="1">
      <c r="B24" s="21"/>
      <c r="C24" s="21"/>
      <c r="D24" s="21"/>
      <c r="E24" s="21"/>
      <c r="F24" s="21"/>
      <c r="G24" s="21"/>
      <c r="H24" s="156" t="s">
        <v>158</v>
      </c>
      <c r="I24" s="157" t="s">
        <v>159</v>
      </c>
      <c r="J24" s="158"/>
      <c r="K24" s="119"/>
      <c r="L24" s="54"/>
      <c r="M24" s="21"/>
      <c r="N24" s="21"/>
      <c r="O24" s="21"/>
      <c r="P24" s="21"/>
      <c r="Q24" s="21"/>
      <c r="R24" s="21"/>
      <c r="S24" s="21"/>
      <c r="T24" s="21"/>
    </row>
    <row r="25" spans="2:20" s="4" customFormat="1" ht="18" thickBot="1">
      <c r="B25" s="21"/>
      <c r="C25" s="50" t="s">
        <v>10</v>
      </c>
      <c r="D25" s="51" t="s">
        <v>92</v>
      </c>
      <c r="E25" s="80">
        <f>(2*E23)-F6</f>
        <v>8.669489036762954</v>
      </c>
      <c r="F25" s="21"/>
      <c r="G25" s="21"/>
      <c r="H25" s="156" t="s">
        <v>160</v>
      </c>
      <c r="I25" s="157" t="s">
        <v>161</v>
      </c>
      <c r="J25" s="158"/>
      <c r="K25" s="119"/>
      <c r="L25" s="54"/>
      <c r="M25" s="21"/>
      <c r="N25" s="21"/>
      <c r="O25" s="21"/>
      <c r="P25" s="21"/>
      <c r="Q25" s="21"/>
      <c r="R25" s="21"/>
      <c r="S25" s="21"/>
      <c r="T25" s="21"/>
    </row>
    <row r="26" spans="2:20" s="4" customFormat="1" ht="15">
      <c r="B26" s="21"/>
      <c r="C26" s="21"/>
      <c r="D26" s="21"/>
      <c r="E26" s="21"/>
      <c r="F26" s="21"/>
      <c r="G26" s="21"/>
      <c r="H26" s="156" t="s">
        <v>162</v>
      </c>
      <c r="I26" s="157" t="s">
        <v>232</v>
      </c>
      <c r="J26" s="158"/>
      <c r="K26" s="119"/>
      <c r="L26" s="54"/>
      <c r="M26" s="21"/>
      <c r="N26" s="21"/>
      <c r="O26" s="21"/>
      <c r="P26" s="21"/>
      <c r="Q26" s="21"/>
      <c r="R26" s="21"/>
      <c r="S26" s="21"/>
      <c r="T26" s="21"/>
    </row>
    <row r="27" spans="2:20" s="4" customFormat="1" ht="15">
      <c r="B27" s="21"/>
      <c r="C27" s="21"/>
      <c r="D27" s="21"/>
      <c r="E27" s="21"/>
      <c r="F27" s="21"/>
      <c r="G27" s="21"/>
      <c r="H27" s="156" t="s">
        <v>163</v>
      </c>
      <c r="I27" s="157" t="s">
        <v>233</v>
      </c>
      <c r="J27" s="158"/>
      <c r="K27" s="119"/>
      <c r="L27" s="54"/>
      <c r="M27" s="21"/>
      <c r="N27" s="21"/>
      <c r="O27" s="21"/>
      <c r="P27" s="21"/>
      <c r="Q27" s="21"/>
      <c r="R27" s="21"/>
      <c r="S27" s="21"/>
      <c r="T27" s="21"/>
    </row>
    <row r="28" spans="2:20" s="4" customFormat="1" ht="16" thickBot="1">
      <c r="B28" s="141" t="s">
        <v>176</v>
      </c>
      <c r="C28" s="21"/>
      <c r="D28" s="21"/>
      <c r="E28" s="21"/>
      <c r="F28" s="21"/>
      <c r="G28" s="21"/>
      <c r="H28" s="159" t="s">
        <v>164</v>
      </c>
      <c r="I28" s="160" t="s">
        <v>234</v>
      </c>
      <c r="J28" s="161"/>
      <c r="K28" s="120"/>
      <c r="L28" s="54"/>
      <c r="M28" s="21"/>
      <c r="N28" s="21"/>
      <c r="O28" s="21"/>
      <c r="P28" s="21"/>
      <c r="Q28" s="21"/>
      <c r="R28" s="21"/>
      <c r="S28" s="21"/>
      <c r="T28" s="21"/>
    </row>
    <row r="29" spans="2:20" s="4" customFormat="1" ht="15" customHeight="1">
      <c r="B29" s="21"/>
      <c r="C29" s="21"/>
      <c r="D29" s="21"/>
      <c r="E29" s="166"/>
      <c r="F29" s="21"/>
      <c r="G29" s="21"/>
      <c r="H29" s="21"/>
      <c r="I29" s="21"/>
      <c r="J29" s="21"/>
      <c r="K29" s="21"/>
      <c r="L29" s="21"/>
      <c r="M29" s="21"/>
      <c r="N29" s="21"/>
      <c r="O29" s="21"/>
      <c r="P29" s="21"/>
      <c r="Q29" s="21"/>
      <c r="R29" s="21"/>
      <c r="S29" s="21"/>
      <c r="T29" s="21"/>
    </row>
    <row r="30" spans="2:20" s="4" customFormat="1" ht="18">
      <c r="B30" s="23" t="s">
        <v>253</v>
      </c>
      <c r="C30" s="111"/>
      <c r="D30" s="111"/>
      <c r="E30" s="111"/>
      <c r="F30" s="111"/>
      <c r="G30" s="111"/>
      <c r="H30" s="23"/>
      <c r="I30" s="21"/>
      <c r="J30" s="21"/>
      <c r="K30" s="21"/>
      <c r="L30" s="21"/>
      <c r="M30" s="21"/>
      <c r="N30" s="21"/>
      <c r="O30" s="21"/>
      <c r="P30" s="21"/>
      <c r="Q30" s="21"/>
      <c r="R30" s="21"/>
      <c r="S30" s="21"/>
      <c r="T30" s="21"/>
    </row>
    <row r="31" spans="2:20" s="4" customFormat="1" ht="15">
      <c r="B31" s="23"/>
      <c r="C31" s="111"/>
      <c r="D31" s="111"/>
      <c r="E31" s="111"/>
      <c r="F31" s="111"/>
      <c r="G31" s="111"/>
      <c r="H31" s="23"/>
      <c r="I31" s="21"/>
      <c r="J31" s="21"/>
      <c r="K31" s="21"/>
      <c r="L31" s="21"/>
      <c r="M31" s="21"/>
      <c r="N31" s="21"/>
      <c r="O31" s="21"/>
      <c r="P31" s="21"/>
      <c r="Q31" s="21"/>
      <c r="R31" s="21"/>
      <c r="S31" s="21"/>
      <c r="T31" s="21"/>
    </row>
    <row r="32" spans="2:20" s="4" customFormat="1" ht="15">
      <c r="B32" s="197" t="s">
        <v>186</v>
      </c>
      <c r="C32" s="197"/>
      <c r="D32" s="111"/>
      <c r="E32" s="171"/>
      <c r="F32" s="111"/>
      <c r="G32" s="165"/>
      <c r="H32" s="23"/>
      <c r="I32" s="21"/>
      <c r="J32" s="21"/>
      <c r="K32" s="21"/>
      <c r="L32" s="21"/>
      <c r="M32" s="21"/>
      <c r="N32" s="21"/>
      <c r="O32" s="21"/>
      <c r="P32" s="21"/>
      <c r="Q32" s="21"/>
      <c r="R32" s="21"/>
      <c r="S32" s="21"/>
      <c r="T32" s="21"/>
    </row>
    <row r="33" spans="2:20" s="4" customFormat="1" ht="15">
      <c r="B33" s="180" t="s">
        <v>205</v>
      </c>
      <c r="C33" s="180"/>
      <c r="D33" s="180"/>
      <c r="E33" s="180"/>
      <c r="F33" s="180"/>
      <c r="G33" s="180"/>
      <c r="H33" s="23"/>
      <c r="I33" s="21"/>
      <c r="J33" s="21"/>
      <c r="K33" s="21"/>
      <c r="L33" s="21"/>
      <c r="M33" s="21"/>
      <c r="N33" s="21"/>
      <c r="O33" s="21"/>
      <c r="P33" s="21"/>
      <c r="Q33" s="21"/>
      <c r="R33" s="21"/>
      <c r="S33" s="21"/>
      <c r="T33" s="21"/>
    </row>
    <row r="34" spans="2:20" s="4" customFormat="1" ht="15">
      <c r="B34" s="180"/>
      <c r="C34" s="180"/>
      <c r="D34" s="180"/>
      <c r="E34" s="180"/>
      <c r="F34" s="180"/>
      <c r="G34" s="180"/>
      <c r="H34" s="23"/>
      <c r="I34" s="21"/>
      <c r="J34" s="21"/>
      <c r="K34" s="21"/>
      <c r="L34" s="21"/>
      <c r="M34" s="21"/>
      <c r="N34" s="21"/>
      <c r="O34" s="21"/>
      <c r="P34" s="21"/>
      <c r="Q34" s="21"/>
      <c r="R34" s="21"/>
      <c r="S34" s="21"/>
      <c r="T34" s="21"/>
    </row>
    <row r="35" spans="2:20" s="4" customFormat="1" ht="15">
      <c r="B35" s="62"/>
      <c r="C35" s="62"/>
      <c r="D35" s="62"/>
      <c r="E35" s="62"/>
      <c r="F35" s="62"/>
      <c r="G35" s="62"/>
      <c r="H35" s="23"/>
      <c r="I35" s="21"/>
      <c r="J35" s="21"/>
      <c r="K35" s="21"/>
      <c r="L35" s="21"/>
      <c r="M35" s="21"/>
      <c r="N35" s="21"/>
      <c r="O35" s="21"/>
      <c r="P35" s="21"/>
      <c r="Q35" s="21"/>
      <c r="R35" s="21"/>
      <c r="S35" s="21"/>
      <c r="T35" s="21"/>
    </row>
    <row r="36" spans="2:20" s="4" customFormat="1" ht="14" customHeight="1">
      <c r="B36" s="21"/>
      <c r="C36" s="186" t="s">
        <v>177</v>
      </c>
      <c r="D36" s="186"/>
      <c r="E36" s="60"/>
      <c r="F36" s="21"/>
      <c r="G36" s="23"/>
      <c r="H36" s="21"/>
      <c r="I36" s="21"/>
      <c r="J36" s="21"/>
      <c r="K36" s="21" t="s">
        <v>110</v>
      </c>
      <c r="L36" s="21"/>
      <c r="M36" s="21"/>
      <c r="N36" s="21"/>
      <c r="O36" s="21"/>
      <c r="P36" s="21"/>
      <c r="Q36" s="21"/>
      <c r="R36" s="21"/>
      <c r="S36" s="21"/>
      <c r="T36" s="21"/>
    </row>
    <row r="37" spans="2:20" s="4" customFormat="1" ht="14" customHeight="1">
      <c r="B37" s="21"/>
      <c r="C37" s="39" t="s">
        <v>49</v>
      </c>
      <c r="D37" s="61"/>
      <c r="E37" s="61"/>
      <c r="F37" s="21"/>
      <c r="G37" s="23"/>
      <c r="H37" s="21"/>
      <c r="I37" s="21"/>
      <c r="J37" s="21"/>
      <c r="K37" s="21"/>
      <c r="L37" s="21"/>
      <c r="M37" s="21"/>
      <c r="N37" s="21"/>
      <c r="O37" s="21"/>
      <c r="P37" s="21"/>
      <c r="Q37" s="21"/>
      <c r="R37" s="21"/>
      <c r="S37" s="21"/>
      <c r="T37" s="21"/>
    </row>
    <row r="38" spans="2:20" s="4" customFormat="1" ht="15">
      <c r="B38" s="21"/>
      <c r="C38" s="185" t="s">
        <v>21</v>
      </c>
      <c r="D38" s="185"/>
      <c r="E38" s="185"/>
      <c r="F38" s="21"/>
      <c r="G38" s="21"/>
      <c r="H38" s="21"/>
      <c r="I38" s="21"/>
      <c r="J38" s="21"/>
      <c r="K38" s="21"/>
      <c r="L38" s="21"/>
      <c r="M38" s="21"/>
      <c r="N38" s="21"/>
      <c r="O38" s="21"/>
      <c r="P38" s="21"/>
      <c r="Q38" s="21"/>
      <c r="R38" s="21"/>
      <c r="S38" s="21"/>
      <c r="T38" s="21"/>
    </row>
    <row r="39" spans="2:20" s="4" customFormat="1" ht="15">
      <c r="B39" s="21"/>
      <c r="C39" s="185" t="s">
        <v>22</v>
      </c>
      <c r="D39" s="185"/>
      <c r="E39" s="185"/>
      <c r="F39" s="21"/>
      <c r="G39" s="21"/>
      <c r="H39" s="21"/>
      <c r="I39" s="21"/>
      <c r="J39" s="21"/>
      <c r="K39" s="21"/>
      <c r="L39" s="21"/>
      <c r="M39" s="21"/>
      <c r="N39" s="21"/>
      <c r="O39" s="21"/>
      <c r="P39" s="21"/>
      <c r="Q39" s="21"/>
      <c r="R39" s="21"/>
      <c r="S39" s="21"/>
      <c r="T39" s="21"/>
    </row>
    <row r="40" spans="2:20" s="4" customFormat="1" ht="17">
      <c r="B40" s="21"/>
      <c r="C40" s="185" t="s">
        <v>50</v>
      </c>
      <c r="D40" s="185"/>
      <c r="E40" s="185"/>
      <c r="F40" s="21"/>
      <c r="G40" s="21"/>
      <c r="H40" s="21"/>
      <c r="I40" s="21"/>
      <c r="J40" s="21"/>
      <c r="K40" s="21"/>
      <c r="L40" s="21"/>
      <c r="M40" s="21"/>
      <c r="N40" s="21"/>
      <c r="O40" s="21"/>
      <c r="P40" s="21"/>
      <c r="Q40" s="21"/>
      <c r="R40" s="21"/>
      <c r="S40" s="21"/>
      <c r="T40" s="21"/>
    </row>
    <row r="41" spans="2:20" s="4" customFormat="1" ht="14" customHeight="1">
      <c r="B41" s="21"/>
      <c r="C41" s="185" t="s">
        <v>51</v>
      </c>
      <c r="D41" s="185"/>
      <c r="E41" s="185"/>
      <c r="F41" s="21"/>
      <c r="G41" s="21"/>
      <c r="H41" s="21"/>
      <c r="I41" s="21"/>
      <c r="J41" s="21"/>
      <c r="K41" s="21"/>
      <c r="L41" s="21"/>
      <c r="M41" s="21"/>
      <c r="N41" s="21"/>
      <c r="O41" s="21"/>
      <c r="P41" s="21"/>
      <c r="Q41" s="21"/>
      <c r="R41" s="21"/>
      <c r="S41" s="21"/>
      <c r="T41" s="21"/>
    </row>
    <row r="42" spans="2:20" ht="14" customHeight="1">
      <c r="B42" s="21"/>
      <c r="C42" s="39"/>
      <c r="D42" s="39"/>
      <c r="E42" s="39"/>
      <c r="F42" s="21"/>
      <c r="G42" s="121"/>
      <c r="H42" s="121"/>
      <c r="I42" s="121"/>
      <c r="J42" s="121"/>
      <c r="K42" s="121"/>
      <c r="L42" s="121"/>
      <c r="M42" s="121"/>
      <c r="N42" s="121"/>
      <c r="O42" s="121"/>
      <c r="P42" s="121"/>
      <c r="Q42" s="121"/>
      <c r="R42" s="121"/>
      <c r="S42" s="121"/>
      <c r="T42" s="121"/>
    </row>
    <row r="43" spans="2:20" ht="14.25" customHeight="1">
      <c r="B43" s="192" t="s">
        <v>206</v>
      </c>
      <c r="C43" s="175"/>
      <c r="D43" s="175"/>
      <c r="E43" s="175"/>
      <c r="F43" s="175"/>
      <c r="G43" s="175"/>
      <c r="H43" s="175"/>
      <c r="I43" s="175"/>
      <c r="J43" s="121"/>
      <c r="K43" s="121"/>
      <c r="L43" s="121"/>
      <c r="M43" s="121"/>
      <c r="N43" s="121"/>
      <c r="O43" s="121"/>
      <c r="P43" s="121"/>
      <c r="Q43" s="121"/>
      <c r="R43" s="121"/>
      <c r="S43" s="121"/>
      <c r="T43" s="121"/>
    </row>
    <row r="44" spans="2:20">
      <c r="B44" s="175"/>
      <c r="C44" s="175"/>
      <c r="D44" s="175"/>
      <c r="E44" s="175"/>
      <c r="F44" s="175"/>
      <c r="G44" s="175"/>
      <c r="H44" s="175"/>
      <c r="I44" s="175"/>
      <c r="J44" s="121"/>
      <c r="K44" s="121"/>
      <c r="L44" s="121"/>
      <c r="M44" s="121"/>
      <c r="N44" s="121"/>
      <c r="O44" s="121"/>
      <c r="P44" s="121"/>
      <c r="Q44" s="121"/>
      <c r="R44" s="121"/>
      <c r="S44" s="121"/>
      <c r="T44" s="121"/>
    </row>
    <row r="45" spans="2:20">
      <c r="B45" s="121"/>
      <c r="C45" s="121"/>
      <c r="D45" s="121"/>
      <c r="E45" s="121"/>
      <c r="F45" s="121"/>
      <c r="G45" s="121"/>
      <c r="H45" s="121"/>
      <c r="I45" s="121"/>
      <c r="J45" s="121"/>
      <c r="K45" s="121"/>
      <c r="L45" s="121"/>
      <c r="M45" s="121"/>
      <c r="N45" s="121"/>
      <c r="O45" s="121"/>
      <c r="P45" s="121"/>
      <c r="Q45" s="121"/>
      <c r="R45" s="121"/>
      <c r="S45" s="121"/>
      <c r="T45" s="121"/>
    </row>
    <row r="46" spans="2:20">
      <c r="B46" s="121"/>
      <c r="C46" s="121"/>
      <c r="D46" s="121"/>
      <c r="E46" s="121"/>
      <c r="F46" s="121"/>
      <c r="G46" s="121"/>
      <c r="H46" s="121"/>
      <c r="I46" s="121"/>
      <c r="J46" s="121"/>
      <c r="K46" s="121"/>
      <c r="L46" s="121"/>
      <c r="M46" s="121"/>
      <c r="N46" s="121"/>
      <c r="O46" s="121"/>
      <c r="P46" s="121"/>
      <c r="Q46" s="121"/>
      <c r="R46" s="121"/>
      <c r="S46" s="121"/>
      <c r="T46" s="121"/>
    </row>
    <row r="47" spans="2:20">
      <c r="B47" s="121"/>
      <c r="C47" s="121"/>
      <c r="D47" s="121"/>
      <c r="E47" s="121"/>
      <c r="F47" s="121"/>
      <c r="G47" s="121"/>
      <c r="H47" s="121"/>
      <c r="I47" s="121"/>
      <c r="J47" s="121"/>
      <c r="K47" s="121"/>
      <c r="L47" s="121"/>
      <c r="M47" s="121"/>
      <c r="N47" s="121"/>
      <c r="O47" s="121"/>
      <c r="P47" s="121"/>
      <c r="Q47" s="121"/>
      <c r="R47" s="121"/>
      <c r="S47" s="121"/>
      <c r="T47" s="121"/>
    </row>
    <row r="48" spans="2:20">
      <c r="B48" s="121"/>
      <c r="C48" s="121"/>
      <c r="D48" s="121"/>
      <c r="E48" s="121"/>
      <c r="F48" s="121"/>
      <c r="G48" s="121"/>
      <c r="H48" s="121"/>
      <c r="I48" s="121"/>
      <c r="J48" s="121"/>
      <c r="K48" s="121"/>
      <c r="L48" s="121"/>
      <c r="M48" s="121"/>
      <c r="N48" s="121"/>
      <c r="O48" s="121"/>
      <c r="P48" s="121"/>
      <c r="Q48" s="121"/>
      <c r="R48" s="121"/>
      <c r="S48" s="121"/>
      <c r="T48" s="121"/>
    </row>
    <row r="49" spans="2:20">
      <c r="B49" s="121"/>
      <c r="C49" s="121"/>
      <c r="D49" s="121"/>
      <c r="E49" s="121"/>
      <c r="F49" s="121"/>
      <c r="G49" s="121"/>
      <c r="H49" s="121"/>
      <c r="I49" s="121"/>
      <c r="J49" s="121"/>
      <c r="K49" s="121"/>
      <c r="L49" s="121"/>
      <c r="M49" s="121"/>
      <c r="N49" s="121"/>
      <c r="O49" s="121"/>
      <c r="P49" s="121"/>
      <c r="Q49" s="121"/>
      <c r="R49" s="121"/>
      <c r="S49" s="121"/>
      <c r="T49" s="121"/>
    </row>
    <row r="50" spans="2:20">
      <c r="B50" s="121"/>
      <c r="C50" s="121"/>
      <c r="D50" s="121"/>
      <c r="E50" s="121"/>
      <c r="F50" s="121"/>
      <c r="G50" s="121"/>
      <c r="H50" s="121"/>
      <c r="I50" s="121"/>
      <c r="J50" s="121"/>
      <c r="K50" s="121"/>
      <c r="L50" s="121"/>
      <c r="M50" s="121"/>
      <c r="N50" s="121"/>
      <c r="O50" s="121"/>
      <c r="P50" s="121"/>
      <c r="Q50" s="121"/>
      <c r="R50" s="121"/>
      <c r="S50" s="121"/>
      <c r="T50" s="121"/>
    </row>
  </sheetData>
  <sheetProtection password="CC61" sheet="1" objects="1" scenarios="1" selectLockedCells="1"/>
  <mergeCells count="11">
    <mergeCell ref="B2:L3"/>
    <mergeCell ref="B33:G34"/>
    <mergeCell ref="C12:D12"/>
    <mergeCell ref="C36:D36"/>
    <mergeCell ref="O2:U3"/>
    <mergeCell ref="B32:C32"/>
    <mergeCell ref="B43:I44"/>
    <mergeCell ref="C38:E38"/>
    <mergeCell ref="C39:E39"/>
    <mergeCell ref="C40:E40"/>
    <mergeCell ref="C41:E41"/>
  </mergeCells>
  <phoneticPr fontId="1" type="noConversion"/>
  <pageMargins left="0.75" right="0.75" top="1" bottom="1" header="0" footer="0"/>
  <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4"/>
  <sheetViews>
    <sheetView topLeftCell="N3" workbookViewId="0">
      <selection activeCell="H21" sqref="H21"/>
    </sheetView>
  </sheetViews>
  <sheetFormatPr baseColWidth="10" defaultColWidth="11.5" defaultRowHeight="11" x14ac:dyDescent="0"/>
  <cols>
    <col min="1" max="1" width="1.83203125" style="3" customWidth="1"/>
    <col min="2" max="2" width="11.5" style="3" customWidth="1"/>
    <col min="3" max="3" width="18.5" style="3" customWidth="1"/>
    <col min="4" max="4" width="21.1640625" style="3" customWidth="1"/>
    <col min="5" max="5" width="13.1640625" style="3" customWidth="1"/>
    <col min="6" max="9" width="11.5" style="3" customWidth="1"/>
    <col min="10" max="10" width="15.33203125" style="3" customWidth="1"/>
    <col min="11" max="11" width="13.1640625" style="3" hidden="1" customWidth="1"/>
    <col min="12" max="16384" width="11.5" style="3"/>
  </cols>
  <sheetData>
    <row r="1" spans="1:21" s="4" customFormat="1" ht="15">
      <c r="A1" s="21"/>
      <c r="B1" s="20" t="s">
        <v>215</v>
      </c>
      <c r="C1" s="21"/>
      <c r="D1" s="21"/>
      <c r="E1" s="21"/>
      <c r="F1" s="21"/>
      <c r="G1" s="21"/>
      <c r="H1" s="21"/>
      <c r="I1" s="21"/>
      <c r="J1" s="21"/>
      <c r="K1" s="21"/>
      <c r="L1" s="21"/>
      <c r="M1" s="21"/>
      <c r="N1" s="21"/>
      <c r="O1" s="21"/>
      <c r="P1" s="21"/>
      <c r="Q1" s="21"/>
      <c r="R1" s="21"/>
      <c r="S1" s="21"/>
      <c r="T1" s="21"/>
    </row>
    <row r="2" spans="1:21" s="4" customFormat="1" ht="15" customHeight="1">
      <c r="A2" s="21"/>
      <c r="B2" s="199" t="s">
        <v>239</v>
      </c>
      <c r="C2" s="199"/>
      <c r="D2" s="199"/>
      <c r="E2" s="199"/>
      <c r="F2" s="199"/>
      <c r="G2" s="199"/>
      <c r="H2" s="199"/>
      <c r="I2" s="199"/>
      <c r="J2" s="199"/>
      <c r="K2" s="199"/>
      <c r="L2" s="199"/>
      <c r="M2" s="122"/>
      <c r="N2" s="122"/>
      <c r="O2" s="189" t="s">
        <v>126</v>
      </c>
      <c r="P2" s="189"/>
      <c r="Q2" s="189"/>
      <c r="R2" s="189"/>
      <c r="S2" s="189"/>
      <c r="T2" s="189"/>
      <c r="U2" s="189"/>
    </row>
    <row r="3" spans="1:21" s="4" customFormat="1" ht="15" customHeight="1">
      <c r="A3" s="21"/>
      <c r="B3" s="199"/>
      <c r="C3" s="199"/>
      <c r="D3" s="199"/>
      <c r="E3" s="199"/>
      <c r="F3" s="199"/>
      <c r="G3" s="199"/>
      <c r="H3" s="199"/>
      <c r="I3" s="199"/>
      <c r="J3" s="199"/>
      <c r="K3" s="199"/>
      <c r="L3" s="199"/>
      <c r="M3" s="122"/>
      <c r="N3" s="122"/>
      <c r="O3" s="189"/>
      <c r="P3" s="189"/>
      <c r="Q3" s="189"/>
      <c r="R3" s="189"/>
      <c r="S3" s="189"/>
      <c r="T3" s="189"/>
      <c r="U3" s="189"/>
    </row>
    <row r="4" spans="1:21" s="4" customFormat="1" ht="16.5" customHeight="1">
      <c r="A4" s="21"/>
      <c r="B4" s="199"/>
      <c r="C4" s="199"/>
      <c r="D4" s="199"/>
      <c r="E4" s="199"/>
      <c r="F4" s="199"/>
      <c r="G4" s="199"/>
      <c r="H4" s="199"/>
      <c r="I4" s="199"/>
      <c r="J4" s="199"/>
      <c r="K4" s="199"/>
      <c r="L4" s="199"/>
      <c r="M4" s="21"/>
      <c r="N4" s="21"/>
      <c r="O4" s="78" t="s">
        <v>202</v>
      </c>
      <c r="P4" s="21"/>
      <c r="Q4" s="21"/>
      <c r="R4" s="21"/>
      <c r="S4" s="21"/>
      <c r="T4" s="21"/>
    </row>
    <row r="5" spans="1:21" s="4" customFormat="1" ht="16.5" customHeight="1">
      <c r="A5" s="21"/>
      <c r="B5" s="198" t="s">
        <v>210</v>
      </c>
      <c r="C5" s="198"/>
      <c r="D5" s="21"/>
      <c r="E5" s="21"/>
      <c r="F5" s="21"/>
      <c r="G5" s="21"/>
      <c r="H5" s="96"/>
      <c r="I5" s="77"/>
      <c r="J5" s="23"/>
      <c r="K5" s="21"/>
      <c r="L5" s="21"/>
      <c r="M5" s="21"/>
      <c r="N5" s="21"/>
      <c r="O5" s="78" t="s">
        <v>105</v>
      </c>
      <c r="P5" s="21"/>
      <c r="Q5" s="21"/>
      <c r="R5" s="21"/>
      <c r="S5" s="21"/>
      <c r="T5" s="21"/>
    </row>
    <row r="6" spans="1:21" s="4" customFormat="1" ht="16" thickBot="1">
      <c r="A6" s="21"/>
      <c r="B6" s="20"/>
      <c r="C6" s="21"/>
      <c r="D6" s="21"/>
      <c r="E6" s="21"/>
      <c r="F6" s="21"/>
      <c r="G6" s="21"/>
      <c r="H6" s="5"/>
      <c r="I6" s="8"/>
      <c r="J6" s="23"/>
      <c r="K6" s="21"/>
      <c r="L6" s="21"/>
      <c r="M6" s="21"/>
      <c r="N6" s="21"/>
      <c r="O6" s="21"/>
      <c r="P6" s="21"/>
      <c r="Q6" s="21"/>
      <c r="R6" s="21"/>
      <c r="S6" s="21"/>
      <c r="T6" s="21"/>
    </row>
    <row r="7" spans="1:21" s="4" customFormat="1" ht="16.5" customHeight="1">
      <c r="A7" s="21"/>
      <c r="B7" s="21"/>
      <c r="C7" s="34" t="s">
        <v>19</v>
      </c>
      <c r="D7" s="106"/>
      <c r="E7" s="106"/>
      <c r="F7" s="64">
        <f>'LSI, IS,RSI,PSI, LaI; Alk, TH'!D3</f>
        <v>8.3000000000000007</v>
      </c>
      <c r="G7" s="5"/>
      <c r="H7" s="8"/>
      <c r="I7" s="23"/>
      <c r="J7" s="21"/>
      <c r="K7" s="21"/>
      <c r="L7" s="21"/>
      <c r="M7" s="21"/>
      <c r="N7" s="21"/>
      <c r="O7" s="21"/>
      <c r="P7" s="21"/>
      <c r="Q7" s="21"/>
      <c r="R7" s="21"/>
      <c r="S7" s="21"/>
      <c r="T7" s="21"/>
    </row>
    <row r="8" spans="1:21" s="4" customFormat="1" ht="16.5" customHeight="1">
      <c r="A8" s="21"/>
      <c r="B8" s="21"/>
      <c r="C8" s="36" t="s">
        <v>115</v>
      </c>
      <c r="D8" s="112"/>
      <c r="E8" s="123" t="s">
        <v>116</v>
      </c>
      <c r="F8" s="13">
        <f>'LSI, IS,RSI,PSI, LaI; Alk, TH'!D4</f>
        <v>100</v>
      </c>
      <c r="G8" s="5"/>
      <c r="H8" s="8"/>
      <c r="I8" s="23"/>
      <c r="J8" s="21"/>
      <c r="K8" s="21"/>
      <c r="L8" s="21"/>
      <c r="M8" s="21"/>
      <c r="N8" s="21"/>
      <c r="O8" s="21"/>
      <c r="P8" s="21"/>
      <c r="Q8" s="21"/>
      <c r="R8" s="21"/>
      <c r="S8" s="21"/>
      <c r="T8" s="21"/>
    </row>
    <row r="9" spans="1:21" s="4" customFormat="1" ht="16.5" customHeight="1">
      <c r="A9" s="21"/>
      <c r="B9" s="21"/>
      <c r="C9" s="36" t="s">
        <v>117</v>
      </c>
      <c r="D9" s="112"/>
      <c r="E9" s="123" t="s">
        <v>81</v>
      </c>
      <c r="F9" s="13">
        <f>'LSI, IS,RSI,PSI, LaI; Alk, TH'!D5</f>
        <v>23</v>
      </c>
      <c r="G9" s="5"/>
      <c r="H9" s="8"/>
      <c r="I9" s="23"/>
      <c r="J9" s="21"/>
      <c r="K9" s="21"/>
      <c r="L9" s="21"/>
      <c r="M9" s="21"/>
      <c r="N9" s="21"/>
      <c r="O9" s="21"/>
      <c r="P9" s="21"/>
      <c r="Q9" s="21"/>
      <c r="R9" s="21"/>
      <c r="S9" s="21"/>
      <c r="T9" s="21"/>
    </row>
    <row r="10" spans="1:21" s="4" customFormat="1" ht="17">
      <c r="A10" s="21"/>
      <c r="B10" s="21"/>
      <c r="C10" s="36" t="s">
        <v>117</v>
      </c>
      <c r="D10" s="112"/>
      <c r="E10" s="112" t="s">
        <v>93</v>
      </c>
      <c r="F10" s="17">
        <f>'LSI, IS,RSI,PSI, LaI; Alk, TH'!I18</f>
        <v>57.356608478802997</v>
      </c>
      <c r="G10" s="75"/>
      <c r="H10" s="5"/>
      <c r="I10" s="23"/>
      <c r="J10" s="21"/>
      <c r="K10" s="21"/>
      <c r="L10" s="21"/>
      <c r="M10" s="21"/>
      <c r="N10" s="21"/>
      <c r="O10" s="21"/>
      <c r="P10" s="21"/>
      <c r="Q10" s="21"/>
      <c r="R10" s="21"/>
      <c r="S10" s="21"/>
      <c r="T10" s="21"/>
    </row>
    <row r="11" spans="1:21" s="4" customFormat="1" ht="15.75" customHeight="1">
      <c r="A11" s="21"/>
      <c r="B11" s="21"/>
      <c r="C11" s="36" t="s">
        <v>118</v>
      </c>
      <c r="D11" s="138"/>
      <c r="E11" s="123" t="s">
        <v>82</v>
      </c>
      <c r="F11" s="13">
        <f>'LSI, IS,RSI,PSI, LaI; Alk, TH'!D6</f>
        <v>60</v>
      </c>
      <c r="G11" s="5"/>
      <c r="H11" s="8"/>
      <c r="I11" s="23"/>
      <c r="J11" s="21"/>
      <c r="K11" s="21"/>
      <c r="L11" s="21"/>
      <c r="M11" s="21"/>
      <c r="N11" s="21"/>
      <c r="O11" s="21"/>
      <c r="P11" s="21"/>
      <c r="Q11" s="21"/>
      <c r="R11" s="21"/>
      <c r="S11" s="21"/>
      <c r="T11" s="21"/>
    </row>
    <row r="12" spans="1:21" s="4" customFormat="1" ht="15.75" customHeight="1">
      <c r="A12" s="21"/>
      <c r="B12" s="21"/>
      <c r="C12" s="36" t="s">
        <v>119</v>
      </c>
      <c r="D12" s="138"/>
      <c r="E12" s="123" t="s">
        <v>91</v>
      </c>
      <c r="F12" s="13">
        <f>'LSI, IS,RSI,PSI, LaI; Alk, TH'!D7</f>
        <v>0</v>
      </c>
      <c r="G12" s="5"/>
      <c r="H12" s="8"/>
      <c r="I12" s="23"/>
      <c r="J12" s="21"/>
      <c r="K12" s="21"/>
      <c r="L12" s="21"/>
      <c r="M12" s="21"/>
      <c r="N12" s="21"/>
      <c r="O12" s="21"/>
      <c r="P12" s="21"/>
      <c r="Q12" s="21"/>
      <c r="R12" s="21"/>
      <c r="S12" s="21"/>
      <c r="T12" s="21"/>
    </row>
    <row r="13" spans="1:21" s="4" customFormat="1" ht="15.75" customHeight="1">
      <c r="A13" s="21"/>
      <c r="B13" s="21"/>
      <c r="C13" s="172" t="s">
        <v>171</v>
      </c>
      <c r="D13" s="173"/>
      <c r="E13" s="112"/>
      <c r="F13" s="13">
        <f>'LSI, IS,RSI,PSI, LaI; Alk, TH'!D8</f>
        <v>0.55000000000000004</v>
      </c>
      <c r="G13" s="5"/>
      <c r="H13" s="8"/>
      <c r="I13" s="23"/>
      <c r="J13" s="21"/>
      <c r="K13" s="21"/>
      <c r="L13" s="21"/>
      <c r="M13" s="21"/>
      <c r="N13" s="21"/>
      <c r="O13" s="21"/>
      <c r="P13" s="21"/>
      <c r="Q13" s="21"/>
      <c r="R13" s="21"/>
      <c r="S13" s="21"/>
      <c r="T13" s="21"/>
    </row>
    <row r="14" spans="1:21" s="4" customFormat="1" ht="15.75" customHeight="1">
      <c r="A14" s="21"/>
      <c r="B14" s="21"/>
      <c r="C14" s="136" t="s">
        <v>204</v>
      </c>
      <c r="D14" s="137"/>
      <c r="E14" s="124"/>
      <c r="F14" s="18">
        <f>F8*F13</f>
        <v>55.000000000000007</v>
      </c>
      <c r="G14" s="96"/>
      <c r="H14" s="23"/>
      <c r="I14" s="23"/>
      <c r="J14" s="21"/>
      <c r="K14" s="21"/>
      <c r="L14" s="21"/>
      <c r="M14" s="21"/>
      <c r="N14" s="21"/>
      <c r="O14" s="21"/>
      <c r="P14" s="21"/>
      <c r="Q14" s="21"/>
      <c r="R14" s="21"/>
      <c r="S14" s="21"/>
      <c r="T14" s="21"/>
    </row>
    <row r="15" spans="1:21" s="4" customFormat="1" ht="16" thickBot="1">
      <c r="A15" s="21"/>
      <c r="B15" s="21"/>
      <c r="C15" s="38" t="s">
        <v>229</v>
      </c>
      <c r="D15" s="107"/>
      <c r="E15" s="19" t="s">
        <v>20</v>
      </c>
      <c r="F15" s="15">
        <f>'LSI, IS,RSI,PSI, LaI; Alk, TH'!D9</f>
        <v>21</v>
      </c>
      <c r="G15" s="96"/>
      <c r="H15" s="23"/>
      <c r="I15" s="23"/>
      <c r="J15" s="21"/>
      <c r="K15" s="21"/>
      <c r="L15" s="21"/>
      <c r="M15" s="21"/>
      <c r="N15" s="21"/>
      <c r="O15" s="21"/>
      <c r="P15" s="21"/>
      <c r="Q15" s="21"/>
      <c r="R15" s="21"/>
      <c r="S15" s="21"/>
      <c r="T15" s="21"/>
    </row>
    <row r="16" spans="1:21" s="4" customFormat="1" ht="15">
      <c r="A16" s="21"/>
      <c r="B16" s="21"/>
      <c r="C16" s="21"/>
      <c r="D16" s="21"/>
      <c r="E16" s="21"/>
      <c r="F16" s="21"/>
      <c r="G16" s="21"/>
      <c r="H16" s="96"/>
      <c r="I16" s="23"/>
      <c r="J16" s="23"/>
      <c r="K16" s="21"/>
      <c r="L16" s="21"/>
      <c r="M16" s="21"/>
      <c r="N16" s="21"/>
      <c r="O16" s="21"/>
      <c r="P16" s="21"/>
      <c r="Q16" s="21"/>
      <c r="R16" s="21"/>
      <c r="S16" s="21"/>
      <c r="T16" s="21"/>
    </row>
    <row r="17" spans="1:20" s="4" customFormat="1" ht="15">
      <c r="A17" s="21"/>
      <c r="B17" s="198" t="s">
        <v>172</v>
      </c>
      <c r="C17" s="198"/>
      <c r="D17" s="21"/>
      <c r="E17" s="21"/>
      <c r="F17" s="21"/>
      <c r="G17" s="21"/>
      <c r="H17" s="96"/>
      <c r="I17" s="23"/>
      <c r="J17" s="23"/>
      <c r="K17" s="21"/>
      <c r="L17" s="21"/>
      <c r="M17" s="21"/>
      <c r="N17" s="21"/>
      <c r="O17" s="21"/>
      <c r="P17" s="21"/>
      <c r="Q17" s="21"/>
      <c r="R17" s="21"/>
      <c r="S17" s="21"/>
      <c r="T17" s="21"/>
    </row>
    <row r="18" spans="1:20" s="4" customFormat="1" ht="16" thickBot="1">
      <c r="A18" s="21"/>
      <c r="B18" s="21"/>
      <c r="C18" s="21"/>
      <c r="D18" s="21"/>
      <c r="E18" s="21"/>
      <c r="F18" s="21"/>
      <c r="G18" s="21"/>
      <c r="H18" s="96"/>
      <c r="I18" s="23"/>
      <c r="J18" s="23"/>
      <c r="K18" s="21"/>
      <c r="L18" s="21"/>
      <c r="M18" s="21"/>
      <c r="N18" s="21"/>
      <c r="O18" s="21"/>
      <c r="P18" s="21"/>
      <c r="Q18" s="21"/>
      <c r="R18" s="21"/>
      <c r="S18" s="21"/>
      <c r="T18" s="21"/>
    </row>
    <row r="19" spans="1:20" s="4" customFormat="1" ht="15">
      <c r="A19" s="21"/>
      <c r="B19" s="21"/>
      <c r="C19" s="34" t="s">
        <v>25</v>
      </c>
      <c r="D19" s="115" t="s">
        <v>32</v>
      </c>
      <c r="E19" s="79">
        <f>(LOG10(F14)-1)/10</f>
        <v>7.4036268949424389E-2</v>
      </c>
      <c r="F19" s="21"/>
      <c r="G19" s="21"/>
      <c r="H19" s="96"/>
      <c r="I19" s="23"/>
      <c r="J19" s="23"/>
      <c r="K19" s="21"/>
      <c r="L19" s="21"/>
      <c r="M19" s="21"/>
      <c r="N19" s="21"/>
      <c r="O19" s="21"/>
      <c r="P19" s="21"/>
      <c r="Q19" s="21"/>
      <c r="R19" s="21"/>
      <c r="S19" s="21"/>
      <c r="T19" s="21"/>
    </row>
    <row r="20" spans="1:20" s="4" customFormat="1" ht="15">
      <c r="A20" s="21"/>
      <c r="B20" s="21"/>
      <c r="C20" s="36" t="s">
        <v>26</v>
      </c>
      <c r="D20" s="125" t="s">
        <v>33</v>
      </c>
      <c r="E20" s="87">
        <f>-13.12*LOG10(F15+273.2)+34.55</f>
        <v>2.1614081907033693</v>
      </c>
      <c r="F20" s="21"/>
      <c r="G20" s="21"/>
      <c r="H20" s="96"/>
      <c r="I20" s="23"/>
      <c r="J20" s="23"/>
      <c r="K20" s="21"/>
      <c r="L20" s="21"/>
      <c r="M20" s="21"/>
      <c r="N20" s="21"/>
      <c r="O20" s="21"/>
      <c r="P20" s="21"/>
      <c r="Q20" s="21"/>
      <c r="R20" s="21"/>
      <c r="S20" s="21"/>
      <c r="T20" s="21"/>
    </row>
    <row r="21" spans="1:20" s="4" customFormat="1" ht="15">
      <c r="A21" s="21"/>
      <c r="B21" s="21"/>
      <c r="C21" s="36" t="s">
        <v>27</v>
      </c>
      <c r="D21" s="125" t="s">
        <v>34</v>
      </c>
      <c r="E21" s="87">
        <f>LOG10(F10)-0.4</f>
        <v>1.3585834633974105</v>
      </c>
      <c r="F21" s="21"/>
      <c r="G21" s="21"/>
      <c r="H21" s="96"/>
      <c r="I21" s="23"/>
      <c r="J21" s="23"/>
      <c r="K21" s="21"/>
      <c r="L21" s="21"/>
      <c r="M21" s="21"/>
      <c r="N21" s="21"/>
      <c r="O21" s="21"/>
      <c r="P21" s="21"/>
      <c r="Q21" s="21"/>
      <c r="R21" s="21"/>
      <c r="S21" s="21"/>
      <c r="T21" s="21"/>
    </row>
    <row r="22" spans="1:20" s="4" customFormat="1" ht="16" thickBot="1">
      <c r="A22" s="21"/>
      <c r="B22" s="21"/>
      <c r="C22" s="38" t="s">
        <v>28</v>
      </c>
      <c r="D22" s="116" t="s">
        <v>71</v>
      </c>
      <c r="E22" s="89">
        <f>LOG10(E26)</f>
        <v>1.6921164778739066</v>
      </c>
      <c r="F22" s="21"/>
      <c r="G22" s="21"/>
      <c r="H22" s="96"/>
      <c r="I22" s="23"/>
      <c r="J22" s="23"/>
      <c r="K22" s="21"/>
      <c r="L22" s="21"/>
      <c r="M22" s="21"/>
      <c r="N22" s="21"/>
      <c r="O22" s="21"/>
      <c r="P22" s="21"/>
      <c r="Q22" s="21"/>
      <c r="R22" s="21"/>
      <c r="S22" s="21"/>
      <c r="T22" s="21"/>
    </row>
    <row r="23" spans="1:20" s="4" customFormat="1" ht="16" thickBot="1">
      <c r="A23" s="21"/>
      <c r="B23" s="21"/>
      <c r="C23" s="20"/>
      <c r="D23" s="21"/>
      <c r="E23" s="21"/>
      <c r="F23" s="21"/>
      <c r="G23" s="21"/>
      <c r="H23" s="96"/>
      <c r="I23" s="23"/>
      <c r="J23" s="23"/>
      <c r="K23" s="21"/>
      <c r="L23" s="21"/>
      <c r="M23" s="21"/>
      <c r="N23" s="21"/>
      <c r="O23" s="21"/>
      <c r="P23" s="21"/>
      <c r="Q23" s="21"/>
      <c r="R23" s="21"/>
      <c r="S23" s="21"/>
      <c r="T23" s="21"/>
    </row>
    <row r="24" spans="1:20" s="4" customFormat="1" ht="18" thickBot="1">
      <c r="A24" s="21"/>
      <c r="B24" s="21"/>
      <c r="C24" s="41" t="s">
        <v>94</v>
      </c>
      <c r="D24" s="42" t="s">
        <v>35</v>
      </c>
      <c r="E24" s="117">
        <f>'Langelier Saturation Index'!E25</f>
        <v>8.4847445183814774</v>
      </c>
      <c r="F24" s="21"/>
      <c r="G24" s="21"/>
      <c r="H24" s="96"/>
      <c r="I24" s="23"/>
      <c r="J24" s="23"/>
      <c r="K24" s="21"/>
      <c r="L24" s="21"/>
      <c r="M24" s="21"/>
      <c r="N24" s="21"/>
      <c r="O24" s="21"/>
      <c r="P24" s="21"/>
      <c r="Q24" s="21"/>
      <c r="R24" s="21"/>
      <c r="S24" s="21"/>
      <c r="T24" s="21"/>
    </row>
    <row r="25" spans="1:20" s="4" customFormat="1" ht="16" thickBot="1">
      <c r="A25" s="21"/>
      <c r="B25" s="21"/>
      <c r="C25" s="21"/>
      <c r="D25" s="21"/>
      <c r="E25" s="21"/>
      <c r="F25" s="21"/>
      <c r="G25" s="21"/>
      <c r="H25" s="21"/>
      <c r="I25" s="21"/>
      <c r="J25" s="21"/>
      <c r="K25" s="21"/>
      <c r="L25" s="21"/>
      <c r="M25" s="21"/>
      <c r="N25" s="21"/>
      <c r="O25" s="21"/>
      <c r="P25" s="21"/>
      <c r="Q25" s="21"/>
      <c r="R25" s="21"/>
      <c r="S25" s="21"/>
      <c r="T25" s="21"/>
    </row>
    <row r="26" spans="1:20" s="4" customFormat="1" ht="16" thickBot="1">
      <c r="A26" s="21"/>
      <c r="B26" s="21"/>
      <c r="C26" s="81" t="s">
        <v>24</v>
      </c>
      <c r="D26" s="126"/>
      <c r="E26" s="83">
        <f>'LSI, IS,RSI,PSI, LaI; Alk, TH'!D32</f>
        <v>49.217151848937839</v>
      </c>
      <c r="F26" s="21"/>
      <c r="G26" s="21"/>
      <c r="H26" s="21"/>
      <c r="I26" s="21"/>
      <c r="J26" s="21"/>
      <c r="K26" s="21"/>
      <c r="L26" s="21"/>
      <c r="M26" s="21"/>
      <c r="N26" s="21"/>
      <c r="O26" s="21"/>
      <c r="P26" s="21"/>
      <c r="Q26" s="21"/>
      <c r="R26" s="21"/>
      <c r="S26" s="21"/>
      <c r="T26" s="21"/>
    </row>
    <row r="27" spans="1:20" s="4" customFormat="1" ht="16" thickBot="1">
      <c r="A27" s="21"/>
      <c r="B27" s="21"/>
      <c r="C27" s="21"/>
      <c r="D27" s="21"/>
      <c r="E27" s="21"/>
      <c r="F27" s="21"/>
      <c r="G27" s="21"/>
      <c r="H27" s="21"/>
      <c r="I27" s="21"/>
      <c r="J27" s="21"/>
      <c r="K27" s="21"/>
      <c r="L27" s="21"/>
      <c r="M27" s="21"/>
      <c r="N27" s="21"/>
      <c r="O27" s="21"/>
      <c r="P27" s="21"/>
      <c r="Q27" s="21"/>
      <c r="R27" s="21"/>
      <c r="S27" s="21"/>
      <c r="T27" s="21"/>
    </row>
    <row r="28" spans="1:20" s="4" customFormat="1" ht="18" thickBot="1">
      <c r="A28" s="21"/>
      <c r="B28" s="21"/>
      <c r="C28" s="41" t="s">
        <v>95</v>
      </c>
      <c r="D28" s="82" t="s">
        <v>11</v>
      </c>
      <c r="E28" s="83">
        <f>1.465*LOG10(E26)+4.54</f>
        <v>7.0189506400852739</v>
      </c>
      <c r="F28" s="21"/>
      <c r="G28" s="21"/>
      <c r="H28" s="21"/>
      <c r="I28" s="21"/>
      <c r="J28" s="21"/>
      <c r="K28" s="21"/>
      <c r="L28" s="21"/>
      <c r="M28" s="21"/>
      <c r="N28" s="21"/>
      <c r="O28" s="21"/>
      <c r="P28" s="21"/>
      <c r="Q28" s="21"/>
      <c r="R28" s="21"/>
      <c r="S28" s="21"/>
      <c r="T28" s="21"/>
    </row>
    <row r="29" spans="1:20" s="2" customFormat="1" ht="17.25" customHeight="1" thickBot="1">
      <c r="A29" s="121"/>
      <c r="B29" s="121"/>
      <c r="C29" s="121"/>
      <c r="D29" s="121"/>
      <c r="E29" s="121"/>
      <c r="F29" s="121"/>
      <c r="G29" s="121"/>
      <c r="H29" s="72" t="s">
        <v>212</v>
      </c>
      <c r="I29" s="48"/>
      <c r="J29" s="162"/>
      <c r="K29" s="121"/>
      <c r="L29" s="121"/>
      <c r="M29" s="121"/>
      <c r="N29" s="121"/>
      <c r="O29" s="121"/>
      <c r="P29" s="121"/>
      <c r="Q29" s="121"/>
      <c r="R29" s="121"/>
      <c r="S29" s="121"/>
      <c r="T29" s="121"/>
    </row>
    <row r="30" spans="1:20" s="2" customFormat="1" ht="17.25" customHeight="1" thickBot="1">
      <c r="A30" s="121"/>
      <c r="B30" s="121"/>
      <c r="C30" s="50" t="s">
        <v>12</v>
      </c>
      <c r="D30" s="92" t="s">
        <v>99</v>
      </c>
      <c r="E30" s="80">
        <f>(2*E24)-E28</f>
        <v>9.9505383966776808</v>
      </c>
      <c r="F30" s="121"/>
      <c r="G30" s="121"/>
      <c r="H30" s="73" t="s">
        <v>167</v>
      </c>
      <c r="I30" s="23"/>
      <c r="J30" s="163"/>
      <c r="K30" s="121"/>
      <c r="L30" s="121"/>
      <c r="M30" s="121"/>
      <c r="N30" s="121"/>
      <c r="O30" s="121"/>
      <c r="P30" s="121"/>
      <c r="Q30" s="121"/>
      <c r="R30" s="121"/>
      <c r="S30" s="121"/>
      <c r="T30" s="121"/>
    </row>
    <row r="31" spans="1:20" s="2" customFormat="1" ht="15" customHeight="1" thickBot="1">
      <c r="A31" s="121"/>
      <c r="B31" s="121"/>
      <c r="C31" s="121"/>
      <c r="D31" s="121"/>
      <c r="E31" s="121"/>
      <c r="F31" s="121"/>
      <c r="G31" s="121"/>
      <c r="H31" s="76" t="s">
        <v>240</v>
      </c>
      <c r="I31" s="58"/>
      <c r="J31" s="164"/>
      <c r="K31" s="121"/>
      <c r="L31" s="121"/>
      <c r="M31" s="121"/>
      <c r="N31" s="121"/>
      <c r="O31" s="121"/>
      <c r="P31" s="121"/>
      <c r="Q31" s="121"/>
      <c r="R31" s="121"/>
      <c r="S31" s="121"/>
      <c r="T31" s="121"/>
    </row>
    <row r="32" spans="1:20" s="2" customFormat="1" ht="14">
      <c r="A32" s="121"/>
      <c r="B32" s="121"/>
      <c r="C32" s="121"/>
      <c r="D32" s="121"/>
      <c r="E32" s="121"/>
      <c r="F32" s="121"/>
      <c r="G32" s="121"/>
      <c r="H32" s="121"/>
      <c r="I32" s="121"/>
      <c r="J32" s="121"/>
      <c r="K32" s="121"/>
      <c r="L32" s="121"/>
      <c r="M32" s="121"/>
      <c r="N32" s="121"/>
      <c r="O32" s="121"/>
      <c r="P32" s="121"/>
      <c r="Q32" s="121"/>
      <c r="R32" s="121"/>
      <c r="S32" s="121"/>
      <c r="T32" s="121"/>
    </row>
    <row r="33" spans="1:31" s="2" customFormat="1" ht="14">
      <c r="A33" s="121"/>
      <c r="B33" s="121"/>
      <c r="C33" s="121"/>
      <c r="D33" s="121"/>
      <c r="E33" s="121"/>
      <c r="F33" s="121"/>
      <c r="G33" s="121"/>
      <c r="H33" s="121"/>
      <c r="I33" s="121"/>
      <c r="J33" s="121"/>
      <c r="K33" s="121"/>
      <c r="L33" s="121"/>
      <c r="M33" s="121"/>
      <c r="N33" s="121"/>
      <c r="O33" s="121"/>
      <c r="P33" s="121"/>
      <c r="Q33" s="121"/>
      <c r="R33" s="121"/>
      <c r="S33" s="121"/>
      <c r="T33" s="121"/>
    </row>
    <row r="34" spans="1:31" s="4" customFormat="1" ht="14.25" customHeight="1">
      <c r="A34" s="21"/>
      <c r="B34" s="195" t="s">
        <v>176</v>
      </c>
      <c r="C34" s="195"/>
      <c r="D34" s="195"/>
      <c r="E34" s="195"/>
      <c r="F34" s="71"/>
      <c r="G34" s="127"/>
      <c r="H34" s="21"/>
      <c r="I34" s="21"/>
      <c r="J34" s="21"/>
      <c r="K34" s="21"/>
      <c r="L34" s="21"/>
      <c r="M34" s="21"/>
      <c r="N34" s="21"/>
      <c r="O34" s="21"/>
      <c r="P34" s="21"/>
      <c r="Q34" s="21"/>
      <c r="R34" s="21"/>
      <c r="S34" s="21"/>
      <c r="T34" s="21"/>
    </row>
    <row r="35" spans="1:31" s="4" customFormat="1" ht="14.25" customHeight="1">
      <c r="A35" s="21"/>
      <c r="B35" s="23"/>
      <c r="C35" s="111"/>
      <c r="D35" s="111"/>
      <c r="E35" s="111"/>
      <c r="F35" s="111"/>
      <c r="G35" s="127"/>
      <c r="H35" s="21"/>
      <c r="I35" s="21"/>
      <c r="J35" s="21"/>
      <c r="K35" s="21"/>
      <c r="L35" s="21"/>
      <c r="M35" s="21"/>
      <c r="N35" s="21"/>
      <c r="O35" s="21"/>
      <c r="P35" s="21"/>
      <c r="Q35" s="21"/>
      <c r="R35" s="21"/>
      <c r="S35" s="21"/>
      <c r="T35" s="21"/>
    </row>
    <row r="36" spans="1:31" s="4" customFormat="1" ht="15" customHeight="1">
      <c r="A36" s="21"/>
      <c r="B36" s="180" t="s">
        <v>109</v>
      </c>
      <c r="C36" s="180"/>
      <c r="D36" s="111"/>
      <c r="E36" s="111"/>
      <c r="F36" s="111"/>
      <c r="G36" s="127"/>
      <c r="H36" s="21"/>
      <c r="I36" s="21"/>
      <c r="J36" s="21"/>
      <c r="K36" s="21"/>
      <c r="L36" s="21"/>
      <c r="M36" s="21"/>
      <c r="N36" s="21"/>
      <c r="O36" s="21"/>
      <c r="P36" s="21"/>
      <c r="Q36" s="21"/>
      <c r="R36" s="21"/>
      <c r="S36" s="21"/>
      <c r="T36" s="21"/>
    </row>
    <row r="37" spans="1:31" s="4" customFormat="1" ht="15">
      <c r="A37" s="21"/>
      <c r="B37" s="23" t="s">
        <v>187</v>
      </c>
      <c r="C37" s="111"/>
      <c r="D37" s="111"/>
      <c r="E37" s="111"/>
      <c r="F37" s="111"/>
      <c r="G37" s="127"/>
      <c r="H37" s="127"/>
      <c r="I37" s="23"/>
      <c r="J37" s="23"/>
      <c r="K37" s="21"/>
      <c r="L37" s="21"/>
      <c r="M37" s="21"/>
      <c r="N37" s="21"/>
      <c r="O37" s="21"/>
      <c r="P37" s="21"/>
      <c r="Q37" s="21"/>
      <c r="R37" s="21"/>
      <c r="S37" s="21"/>
      <c r="T37" s="21"/>
    </row>
    <row r="38" spans="1:31" s="4" customFormat="1" ht="15">
      <c r="A38" s="21"/>
      <c r="B38" s="180" t="s">
        <v>213</v>
      </c>
      <c r="C38" s="180"/>
      <c r="D38" s="180"/>
      <c r="E38" s="111"/>
      <c r="F38" s="111"/>
      <c r="G38" s="127"/>
      <c r="H38" s="127"/>
      <c r="I38" s="23"/>
      <c r="J38" s="23"/>
      <c r="K38" s="21"/>
      <c r="L38" s="21"/>
      <c r="M38" s="21"/>
      <c r="N38" s="21"/>
      <c r="O38" s="21"/>
      <c r="P38" s="21"/>
      <c r="Q38" s="21"/>
      <c r="R38" s="21"/>
      <c r="S38" s="21"/>
      <c r="T38" s="21"/>
    </row>
    <row r="39" spans="1:31" ht="15">
      <c r="A39" s="128"/>
      <c r="B39" s="62"/>
      <c r="C39" s="62"/>
      <c r="D39" s="62"/>
      <c r="E39" s="111"/>
      <c r="F39" s="111"/>
      <c r="G39" s="127"/>
      <c r="H39" s="127"/>
      <c r="I39" s="129"/>
      <c r="J39" s="129"/>
      <c r="K39" s="128"/>
      <c r="L39" s="128"/>
      <c r="M39" s="128"/>
      <c r="N39" s="128"/>
      <c r="O39" s="128"/>
      <c r="P39" s="128"/>
      <c r="Q39" s="128"/>
      <c r="R39" s="128"/>
      <c r="S39" s="128"/>
      <c r="T39" s="128"/>
      <c r="U39" s="7"/>
      <c r="V39" s="7"/>
      <c r="W39" s="7"/>
      <c r="X39" s="7"/>
      <c r="Y39" s="7"/>
      <c r="Z39" s="7"/>
      <c r="AA39" s="7"/>
      <c r="AB39" s="7"/>
      <c r="AC39" s="7"/>
      <c r="AD39" s="7"/>
      <c r="AE39" s="7"/>
    </row>
    <row r="40" spans="1:31" ht="12.75" customHeight="1">
      <c r="A40" s="128"/>
      <c r="B40" s="192" t="s">
        <v>214</v>
      </c>
      <c r="C40" s="175"/>
      <c r="D40" s="175"/>
      <c r="E40" s="175"/>
      <c r="F40" s="175"/>
      <c r="G40" s="175"/>
      <c r="H40" s="175"/>
      <c r="I40" s="175"/>
      <c r="J40" s="175"/>
      <c r="K40" s="128"/>
      <c r="L40" s="128"/>
      <c r="M40" s="128"/>
      <c r="N40" s="128"/>
      <c r="O40" s="128"/>
      <c r="P40" s="128"/>
      <c r="Q40" s="128"/>
      <c r="R40" s="128"/>
      <c r="S40" s="128"/>
      <c r="T40" s="128"/>
      <c r="U40" s="7"/>
      <c r="V40" s="7"/>
      <c r="W40" s="7"/>
      <c r="X40" s="7"/>
      <c r="Y40" s="7"/>
      <c r="Z40" s="7"/>
      <c r="AA40" s="7"/>
      <c r="AB40" s="7"/>
      <c r="AC40" s="7"/>
      <c r="AD40" s="7"/>
      <c r="AE40" s="7"/>
    </row>
    <row r="41" spans="1:31" ht="12.75" customHeight="1">
      <c r="A41" s="128"/>
      <c r="B41" s="175"/>
      <c r="C41" s="175"/>
      <c r="D41" s="175"/>
      <c r="E41" s="175"/>
      <c r="F41" s="175"/>
      <c r="G41" s="175"/>
      <c r="H41" s="175"/>
      <c r="I41" s="175"/>
      <c r="J41" s="175"/>
      <c r="K41" s="128"/>
      <c r="L41" s="128"/>
      <c r="M41" s="128"/>
      <c r="N41" s="128"/>
      <c r="O41" s="128"/>
      <c r="P41" s="128"/>
      <c r="Q41" s="128"/>
      <c r="R41" s="128"/>
      <c r="S41" s="128"/>
      <c r="T41" s="128"/>
      <c r="U41" s="7"/>
      <c r="V41" s="7"/>
      <c r="W41" s="7"/>
      <c r="X41" s="7"/>
      <c r="Y41" s="7"/>
      <c r="Z41" s="7"/>
      <c r="AA41" s="7"/>
      <c r="AB41" s="7"/>
      <c r="AC41" s="7"/>
      <c r="AD41" s="7"/>
      <c r="AE41" s="7"/>
    </row>
    <row r="42" spans="1:31" ht="13.5" customHeight="1">
      <c r="A42" s="128"/>
      <c r="B42" s="175"/>
      <c r="C42" s="175"/>
      <c r="D42" s="175"/>
      <c r="E42" s="175"/>
      <c r="F42" s="175"/>
      <c r="G42" s="175"/>
      <c r="H42" s="175"/>
      <c r="I42" s="175"/>
      <c r="J42" s="175"/>
      <c r="K42" s="128"/>
      <c r="L42" s="128"/>
      <c r="M42" s="128"/>
      <c r="N42" s="128"/>
      <c r="O42" s="128"/>
      <c r="P42" s="128"/>
      <c r="Q42" s="128"/>
      <c r="R42" s="128"/>
      <c r="S42" s="128"/>
      <c r="T42" s="128"/>
      <c r="U42" s="7"/>
      <c r="V42" s="7"/>
      <c r="W42" s="7"/>
      <c r="X42" s="7"/>
      <c r="Y42" s="7"/>
      <c r="Z42" s="7"/>
      <c r="AA42" s="7"/>
      <c r="AB42" s="7"/>
      <c r="AC42" s="7"/>
      <c r="AD42" s="7"/>
      <c r="AE42" s="7"/>
    </row>
    <row r="43" spans="1:31" ht="12">
      <c r="A43" s="128"/>
      <c r="B43" s="129"/>
      <c r="C43" s="129"/>
      <c r="D43" s="129"/>
      <c r="E43" s="129"/>
      <c r="F43" s="129"/>
      <c r="G43" s="129"/>
      <c r="H43" s="129"/>
      <c r="I43" s="129"/>
      <c r="J43" s="129"/>
      <c r="K43" s="128"/>
      <c r="L43" s="128"/>
      <c r="M43" s="128"/>
      <c r="N43" s="128"/>
      <c r="O43" s="128"/>
      <c r="P43" s="128"/>
      <c r="Q43" s="128"/>
      <c r="R43" s="128"/>
      <c r="S43" s="128"/>
      <c r="T43" s="128"/>
      <c r="U43" s="7"/>
      <c r="V43" s="7"/>
      <c r="W43" s="7"/>
      <c r="X43" s="7"/>
      <c r="Y43" s="7"/>
      <c r="Z43" s="7"/>
      <c r="AA43" s="7"/>
      <c r="AB43" s="7"/>
      <c r="AC43" s="7"/>
      <c r="AD43" s="7"/>
      <c r="AE43" s="7"/>
    </row>
    <row r="44" spans="1:31" ht="12">
      <c r="A44" s="128"/>
      <c r="B44" s="129"/>
      <c r="C44" s="129"/>
      <c r="D44" s="129"/>
      <c r="E44" s="129"/>
      <c r="F44" s="129"/>
      <c r="G44" s="129"/>
      <c r="H44" s="129"/>
      <c r="I44" s="129"/>
      <c r="J44" s="129"/>
      <c r="K44" s="128"/>
      <c r="L44" s="128"/>
      <c r="M44" s="128"/>
      <c r="N44" s="128"/>
      <c r="O44" s="128"/>
      <c r="P44" s="128"/>
      <c r="Q44" s="128"/>
      <c r="R44" s="128"/>
      <c r="S44" s="128"/>
      <c r="T44" s="128"/>
      <c r="U44" s="7"/>
      <c r="V44" s="7"/>
      <c r="W44" s="7"/>
      <c r="X44" s="7"/>
      <c r="Y44" s="7"/>
      <c r="Z44" s="7"/>
      <c r="AA44" s="7"/>
      <c r="AB44" s="7"/>
      <c r="AC44" s="7"/>
      <c r="AD44" s="7"/>
      <c r="AE44" s="7"/>
    </row>
    <row r="45" spans="1:31" ht="12">
      <c r="A45" s="128"/>
      <c r="B45" s="129"/>
      <c r="C45" s="129"/>
      <c r="D45" s="129"/>
      <c r="E45" s="129"/>
      <c r="F45" s="129"/>
      <c r="G45" s="129"/>
      <c r="H45" s="129"/>
      <c r="I45" s="129"/>
      <c r="J45" s="129"/>
      <c r="K45" s="128"/>
      <c r="L45" s="128"/>
      <c r="M45" s="128"/>
      <c r="N45" s="128"/>
      <c r="O45" s="128"/>
      <c r="P45" s="128"/>
      <c r="Q45" s="128"/>
      <c r="R45" s="128"/>
      <c r="S45" s="128"/>
      <c r="T45" s="128"/>
      <c r="U45" s="7"/>
      <c r="V45" s="7"/>
      <c r="W45" s="7"/>
      <c r="X45" s="7"/>
      <c r="Y45" s="7"/>
      <c r="Z45" s="7"/>
      <c r="AA45" s="7"/>
      <c r="AB45" s="7"/>
      <c r="AC45" s="7"/>
      <c r="AD45" s="7"/>
      <c r="AE45" s="7"/>
    </row>
    <row r="46" spans="1:31" ht="12">
      <c r="A46" s="128"/>
      <c r="B46" s="128"/>
      <c r="C46" s="128"/>
      <c r="D46" s="128"/>
      <c r="E46" s="128"/>
      <c r="F46" s="128"/>
      <c r="G46" s="128"/>
      <c r="H46" s="128"/>
      <c r="I46" s="128"/>
      <c r="J46" s="128"/>
      <c r="K46" s="128"/>
      <c r="L46" s="128"/>
      <c r="M46" s="128"/>
      <c r="N46" s="128"/>
      <c r="O46" s="128"/>
      <c r="P46" s="128"/>
      <c r="Q46" s="128"/>
      <c r="R46" s="128"/>
      <c r="S46" s="128"/>
      <c r="T46" s="128"/>
      <c r="U46" s="7"/>
      <c r="V46" s="7"/>
      <c r="W46" s="7"/>
      <c r="X46" s="7"/>
      <c r="Y46" s="7"/>
      <c r="Z46" s="7"/>
      <c r="AA46" s="7"/>
      <c r="AB46" s="7"/>
      <c r="AC46" s="7"/>
      <c r="AD46" s="7"/>
      <c r="AE46" s="7"/>
    </row>
    <row r="47" spans="1:31" ht="12">
      <c r="A47" s="128"/>
      <c r="B47" s="128"/>
      <c r="C47" s="128"/>
      <c r="D47" s="128"/>
      <c r="E47" s="128"/>
      <c r="F47" s="128"/>
      <c r="G47" s="128"/>
      <c r="H47" s="128"/>
      <c r="I47" s="128"/>
      <c r="J47" s="128"/>
      <c r="K47" s="128"/>
      <c r="L47" s="128"/>
      <c r="M47" s="128"/>
      <c r="N47" s="128"/>
      <c r="O47" s="128"/>
      <c r="P47" s="128"/>
      <c r="Q47" s="128"/>
      <c r="R47" s="128"/>
      <c r="S47" s="128"/>
      <c r="T47" s="128"/>
      <c r="U47" s="7"/>
      <c r="V47" s="7"/>
      <c r="W47" s="7"/>
      <c r="X47" s="7"/>
      <c r="Y47" s="7"/>
      <c r="Z47" s="7"/>
      <c r="AA47" s="7"/>
      <c r="AB47" s="7"/>
      <c r="AC47" s="7"/>
      <c r="AD47" s="7"/>
      <c r="AE47" s="7"/>
    </row>
    <row r="48" spans="1:31" ht="12">
      <c r="A48" s="128"/>
      <c r="B48" s="128"/>
      <c r="C48" s="128"/>
      <c r="D48" s="128"/>
      <c r="E48" s="128"/>
      <c r="F48" s="128"/>
      <c r="G48" s="128"/>
      <c r="H48" s="128"/>
      <c r="I48" s="128"/>
      <c r="J48" s="128"/>
      <c r="K48" s="128"/>
      <c r="L48" s="128"/>
      <c r="M48" s="128"/>
      <c r="N48" s="128"/>
      <c r="O48" s="128"/>
      <c r="P48" s="128"/>
      <c r="Q48" s="128"/>
      <c r="R48" s="128"/>
      <c r="S48" s="128"/>
      <c r="T48" s="128"/>
      <c r="U48" s="7"/>
      <c r="V48" s="7"/>
      <c r="W48" s="7"/>
      <c r="X48" s="7"/>
      <c r="Y48" s="7"/>
      <c r="Z48" s="7"/>
      <c r="AA48" s="7"/>
      <c r="AB48" s="7"/>
      <c r="AC48" s="7"/>
      <c r="AD48" s="7"/>
      <c r="AE48" s="7"/>
    </row>
    <row r="49" spans="1:31" ht="12">
      <c r="A49" s="128"/>
      <c r="B49" s="128"/>
      <c r="C49" s="128"/>
      <c r="D49" s="128"/>
      <c r="E49" s="128"/>
      <c r="F49" s="128"/>
      <c r="G49" s="128"/>
      <c r="H49" s="128"/>
      <c r="I49" s="128"/>
      <c r="J49" s="128"/>
      <c r="K49" s="128"/>
      <c r="L49" s="128"/>
      <c r="M49" s="128"/>
      <c r="N49" s="128"/>
      <c r="O49" s="128"/>
      <c r="P49" s="128"/>
      <c r="Q49" s="128"/>
      <c r="R49" s="128"/>
      <c r="S49" s="128"/>
      <c r="T49" s="128"/>
      <c r="U49" s="7"/>
      <c r="V49" s="7"/>
      <c r="W49" s="7"/>
      <c r="X49" s="7"/>
      <c r="Y49" s="7"/>
      <c r="Z49" s="7"/>
      <c r="AA49" s="7"/>
      <c r="AB49" s="7"/>
      <c r="AC49" s="7"/>
      <c r="AD49" s="7"/>
      <c r="AE49" s="7"/>
    </row>
    <row r="50" spans="1:31" ht="12">
      <c r="A50" s="128"/>
      <c r="B50" s="128"/>
      <c r="C50" s="128"/>
      <c r="D50" s="128"/>
      <c r="E50" s="128"/>
      <c r="F50" s="128"/>
      <c r="G50" s="128"/>
      <c r="H50" s="128"/>
      <c r="I50" s="128"/>
      <c r="J50" s="128"/>
      <c r="K50" s="128"/>
      <c r="L50" s="128"/>
      <c r="M50" s="128"/>
      <c r="N50" s="128"/>
      <c r="O50" s="128"/>
      <c r="P50" s="128"/>
      <c r="Q50" s="128"/>
      <c r="R50" s="128"/>
      <c r="S50" s="128"/>
      <c r="T50" s="128"/>
      <c r="U50" s="7"/>
      <c r="V50" s="7"/>
      <c r="W50" s="7"/>
      <c r="X50" s="7"/>
      <c r="Y50" s="7"/>
      <c r="Z50" s="7"/>
      <c r="AA50" s="7"/>
      <c r="AB50" s="7"/>
      <c r="AC50" s="7"/>
      <c r="AD50" s="7"/>
      <c r="AE50" s="7"/>
    </row>
    <row r="51" spans="1:31" ht="12">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row>
    <row r="52" spans="1:31" ht="12">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row>
    <row r="53" spans="1:31" ht="12">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row>
    <row r="54" spans="1:31" ht="12">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row>
    <row r="55" spans="1:31" ht="12">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row>
    <row r="56" spans="1:31" ht="12">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row>
    <row r="57" spans="1:31" ht="12">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1:31" ht="12">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1" ht="12">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1:31" ht="12">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1:31" ht="12">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row>
    <row r="62" spans="1:31" ht="1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row>
    <row r="63" spans="1:31" ht="12">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row>
    <row r="64" spans="1:31" ht="1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row>
    <row r="65" spans="1:31" ht="12">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row>
    <row r="66" spans="1:31" ht="12">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row>
    <row r="67" spans="1:31" ht="12">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row>
    <row r="68" spans="1:31" ht="12">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row>
    <row r="69" spans="1:31" ht="12">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row>
    <row r="70" spans="1:31" ht="12">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row>
    <row r="71" spans="1:31" ht="12">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row>
    <row r="72" spans="1:31" ht="12">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row>
    <row r="73" spans="1:31" ht="12">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row>
    <row r="74" spans="1:31" ht="12">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row>
    <row r="75" spans="1:31" ht="12">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row>
    <row r="76" spans="1:31" ht="12">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row>
    <row r="77" spans="1:31" ht="12">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row>
    <row r="78" spans="1:31" ht="12">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row>
    <row r="79" spans="1:31" ht="12">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row>
    <row r="80" spans="1:31" ht="12">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row>
    <row r="81" spans="1:31" ht="12">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row>
    <row r="82" spans="1:31" ht="1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row>
    <row r="83" spans="1:31" ht="12">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row>
    <row r="84" spans="1:31" ht="12">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row>
    <row r="85" spans="1:31" ht="12">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row>
    <row r="86" spans="1:31" ht="12">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row>
    <row r="87" spans="1:31" ht="12">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row>
    <row r="88" spans="1:31" ht="12">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row>
    <row r="89" spans="1:31" ht="12">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row>
    <row r="90" spans="1:31" ht="12">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row>
    <row r="91" spans="1:31" ht="12">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row>
    <row r="92" spans="1:31" ht="12">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row>
    <row r="93" spans="1:31" ht="12">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row>
    <row r="94" spans="1:31" ht="12">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row>
    <row r="95" spans="1:31" ht="12">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row>
    <row r="96" spans="1:31" ht="1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row>
    <row r="97" spans="1:31" ht="1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row>
    <row r="98" spans="1:31" ht="1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row>
    <row r="99" spans="1:31" ht="1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row>
    <row r="100" spans="1:31" ht="1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row>
    <row r="101" spans="1:31" ht="1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row>
    <row r="102" spans="1:31" ht="1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row>
    <row r="103" spans="1:31" ht="1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row>
    <row r="104" spans="1:31" ht="1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row>
    <row r="105" spans="1:31" ht="1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row>
    <row r="106" spans="1:31" ht="1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row>
    <row r="107" spans="1:31" ht="1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row>
    <row r="108" spans="1:31" ht="1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row>
    <row r="109" spans="1:31" ht="1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row>
    <row r="110" spans="1:31" ht="1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row>
    <row r="111" spans="1:31" ht="1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row>
    <row r="112" spans="1:31" ht="1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row>
    <row r="113" spans="1:31" ht="1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row>
    <row r="114" spans="1:31" ht="1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row>
    <row r="115" spans="1:31" ht="1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row>
    <row r="116" spans="1:31" ht="1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row>
    <row r="117" spans="1:31" ht="1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row>
    <row r="118" spans="1:31" ht="1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row>
    <row r="119" spans="1:31" ht="1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row>
    <row r="120" spans="1:31" ht="1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row>
    <row r="121" spans="1:31" ht="1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row>
    <row r="122" spans="1:31" ht="1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row>
    <row r="123" spans="1:31" ht="1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row>
    <row r="124" spans="1:31" ht="1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row>
    <row r="125" spans="1:31" ht="1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row>
    <row r="126" spans="1:31" ht="1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row>
    <row r="127" spans="1:31" ht="1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row>
    <row r="128" spans="1:31" ht="1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row>
    <row r="129" spans="1:31" ht="1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row>
    <row r="130" spans="1:31" ht="1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row>
    <row r="131" spans="1:31" ht="1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row>
    <row r="132" spans="1:31" ht="1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row>
    <row r="133" spans="1:31" ht="1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row>
    <row r="134" spans="1:31" ht="1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row>
    <row r="135" spans="1:31" ht="1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row>
    <row r="136" spans="1:31" ht="1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row>
    <row r="137" spans="1:31" ht="1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row>
    <row r="138" spans="1:31" ht="1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row>
    <row r="139" spans="1:31" ht="1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row>
    <row r="140" spans="1:31" ht="1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row>
    <row r="141" spans="1:31" ht="1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row>
    <row r="142" spans="1:31" ht="1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row>
    <row r="143" spans="1:31" ht="1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row>
    <row r="144" spans="1:31" ht="1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row>
    <row r="145" spans="1:31" ht="1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row>
    <row r="146" spans="1:31" ht="1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row>
    <row r="147" spans="1:31" ht="1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row>
    <row r="148" spans="1:31" ht="1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row>
    <row r="149" spans="1:31" ht="1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row>
    <row r="150" spans="1:31" ht="1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row>
    <row r="151" spans="1:31" ht="1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row>
    <row r="152" spans="1:31" ht="1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row>
    <row r="153" spans="1:31" ht="1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row>
    <row r="154" spans="1:31" ht="1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row>
    <row r="155" spans="1:31" ht="1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row>
    <row r="156" spans="1:31" ht="1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row>
    <row r="157" spans="1:31" ht="1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row>
    <row r="158" spans="1:31" ht="1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row>
    <row r="159" spans="1:31" ht="1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row>
    <row r="160" spans="1:31" ht="1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row>
    <row r="161" spans="1:31" ht="1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row>
    <row r="162" spans="1:31" ht="1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row>
    <row r="163" spans="1:31" ht="1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row>
    <row r="164" spans="1:31" ht="1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row>
    <row r="165" spans="1:31" ht="1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row>
    <row r="166" spans="1:31" ht="1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row>
    <row r="167" spans="1:31" ht="1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row>
    <row r="168" spans="1:31" ht="1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row>
    <row r="169" spans="1:31" ht="1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row>
    <row r="170" spans="1:31" ht="1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row>
    <row r="171" spans="1:31" ht="1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row>
    <row r="172" spans="1:31" ht="1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row>
    <row r="173" spans="1:31" ht="1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row>
    <row r="174" spans="1:31" ht="1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row>
    <row r="175" spans="1:31" ht="1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row>
    <row r="176" spans="1:31" ht="1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row>
    <row r="177" spans="1:31" ht="1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row>
    <row r="178" spans="1:31" ht="1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row>
    <row r="179" spans="1:31" ht="1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row>
    <row r="180" spans="1:31" ht="1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row>
    <row r="181" spans="1:31" ht="1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row>
    <row r="182" spans="1:31" ht="1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row>
    <row r="183" spans="1:31" ht="1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row>
    <row r="184" spans="1:31" ht="1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row>
    <row r="185" spans="1:31" ht="1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row>
    <row r="186" spans="1:31" ht="1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row>
    <row r="187" spans="1:31" ht="1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row>
    <row r="188" spans="1:31" ht="1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row>
    <row r="189" spans="1:31" ht="1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row>
    <row r="190" spans="1:31" ht="1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row>
    <row r="191" spans="1:31" ht="1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row>
    <row r="192" spans="1:31" ht="1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row>
    <row r="193" spans="1:31" ht="1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row>
    <row r="194" spans="1:31" ht="1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row>
    <row r="195" spans="1:31" ht="1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row>
    <row r="196" spans="1:31" ht="1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row>
    <row r="197" spans="1:31" ht="1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row>
    <row r="198" spans="1:31" ht="1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row>
    <row r="199" spans="1:31" ht="1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row>
    <row r="200" spans="1:31" ht="1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row>
    <row r="201" spans="1:31" ht="1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row>
    <row r="202" spans="1:31" ht="1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row>
    <row r="203" spans="1:31" ht="1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row>
    <row r="204" spans="1:31" ht="1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row>
    <row r="205" spans="1:31" ht="1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row>
    <row r="206" spans="1:31" ht="1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row>
    <row r="207" spans="1:31" ht="1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row>
    <row r="208" spans="1:31" ht="1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row>
    <row r="209" spans="1:31" ht="1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row>
    <row r="210" spans="1:31" ht="1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row>
    <row r="211" spans="1:31" ht="1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row>
    <row r="212" spans="1:31" ht="1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row>
    <row r="213" spans="1:31" ht="1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row>
    <row r="214" spans="1:31" ht="1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row>
    <row r="215" spans="1:31" ht="1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row>
    <row r="216" spans="1:31" ht="1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row>
    <row r="217" spans="1:31" ht="1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row>
    <row r="218" spans="1:31" ht="1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row>
    <row r="219" spans="1:31" ht="1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row>
    <row r="220" spans="1:31" ht="1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row>
    <row r="221" spans="1:31" ht="1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row>
    <row r="222" spans="1:31" ht="1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row>
    <row r="223" spans="1:31" ht="1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row>
    <row r="224" spans="1:31" ht="1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row>
    <row r="225" spans="1:31" ht="1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row>
    <row r="226" spans="1:31" ht="1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row>
    <row r="227" spans="1:31" ht="1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row>
    <row r="228" spans="1:31" ht="1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row>
    <row r="229" spans="1:31" ht="1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row>
    <row r="230" spans="1:31" ht="1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row>
    <row r="231" spans="1:31" ht="1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row>
    <row r="232" spans="1:31" ht="1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row>
    <row r="233" spans="1:31" ht="1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row>
    <row r="234" spans="1:31" ht="1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row>
    <row r="235" spans="1:31" ht="1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row>
    <row r="236" spans="1:31" ht="1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row>
    <row r="237" spans="1:31" ht="1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row>
    <row r="238" spans="1:31" ht="1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row>
    <row r="239" spans="1:31" ht="1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row>
    <row r="240" spans="1:31" ht="1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row>
    <row r="241" spans="1:31" ht="1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row>
    <row r="242" spans="1:31" ht="1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row>
    <row r="243" spans="1:31" ht="1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row>
    <row r="244" spans="1:31" ht="1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row>
  </sheetData>
  <sheetProtection password="CC61" sheet="1" objects="1" scenarios="1" selectLockedCells="1"/>
  <mergeCells count="9">
    <mergeCell ref="O2:U3"/>
    <mergeCell ref="B34:E34"/>
    <mergeCell ref="B36:C36"/>
    <mergeCell ref="B38:D38"/>
    <mergeCell ref="B40:J42"/>
    <mergeCell ref="B5:C5"/>
    <mergeCell ref="C13:D13"/>
    <mergeCell ref="B17:C17"/>
    <mergeCell ref="B2:L4"/>
  </mergeCells>
  <phoneticPr fontId="1" type="noConversion"/>
  <pageMargins left="0.75" right="0.75" top="1" bottom="1" header="0" footer="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workbookViewId="0">
      <selection activeCell="D58" sqref="D58"/>
    </sheetView>
  </sheetViews>
  <sheetFormatPr baseColWidth="10" defaultColWidth="11.5" defaultRowHeight="14" x14ac:dyDescent="0"/>
  <cols>
    <col min="1" max="1" width="2.5" style="2" customWidth="1"/>
    <col min="2" max="2" width="11.5" style="2" customWidth="1"/>
    <col min="3" max="3" width="15.5" style="2" customWidth="1"/>
    <col min="4" max="4" width="14.33203125" style="2" customWidth="1"/>
    <col min="5" max="5" width="14.5" style="2" customWidth="1"/>
    <col min="6" max="9" width="11.5" style="2" customWidth="1"/>
    <col min="10" max="10" width="25.83203125" style="2" customWidth="1"/>
    <col min="11" max="16384" width="11.5" style="2"/>
  </cols>
  <sheetData>
    <row r="1" spans="1:21" ht="15">
      <c r="A1" s="121"/>
      <c r="B1" s="20" t="s">
        <v>216</v>
      </c>
      <c r="C1" s="21"/>
      <c r="D1" s="21"/>
      <c r="E1" s="21"/>
      <c r="F1" s="21"/>
      <c r="G1" s="21"/>
      <c r="H1" s="21"/>
      <c r="I1" s="21"/>
      <c r="J1" s="21"/>
      <c r="K1" s="21"/>
      <c r="L1" s="21"/>
      <c r="M1" s="21"/>
      <c r="N1" s="21"/>
      <c r="O1" s="21"/>
      <c r="P1" s="21"/>
      <c r="Q1" s="121"/>
      <c r="R1" s="121"/>
      <c r="S1" s="121"/>
      <c r="T1" s="121"/>
      <c r="U1" s="121"/>
    </row>
    <row r="2" spans="1:21" ht="14.25" customHeight="1">
      <c r="A2" s="121"/>
      <c r="B2" s="201" t="s">
        <v>241</v>
      </c>
      <c r="C2" s="201"/>
      <c r="D2" s="201"/>
      <c r="E2" s="201"/>
      <c r="F2" s="201"/>
      <c r="G2" s="201"/>
      <c r="H2" s="201"/>
      <c r="I2" s="201"/>
      <c r="J2" s="201"/>
      <c r="K2" s="122"/>
      <c r="L2" s="122"/>
      <c r="M2" s="122"/>
      <c r="N2" s="122"/>
      <c r="O2" s="189" t="s">
        <v>126</v>
      </c>
      <c r="P2" s="189"/>
      <c r="Q2" s="189"/>
      <c r="R2" s="189"/>
      <c r="S2" s="189"/>
      <c r="T2" s="189"/>
      <c r="U2" s="189"/>
    </row>
    <row r="3" spans="1:21" ht="14.25" customHeight="1">
      <c r="A3" s="121"/>
      <c r="B3" s="201"/>
      <c r="C3" s="201"/>
      <c r="D3" s="201"/>
      <c r="E3" s="201"/>
      <c r="F3" s="201"/>
      <c r="G3" s="201"/>
      <c r="H3" s="201"/>
      <c r="I3" s="201"/>
      <c r="J3" s="201"/>
      <c r="K3" s="122"/>
      <c r="L3" s="122"/>
      <c r="M3" s="122"/>
      <c r="N3" s="122"/>
      <c r="O3" s="189"/>
      <c r="P3" s="189"/>
      <c r="Q3" s="189"/>
      <c r="R3" s="189"/>
      <c r="S3" s="189"/>
      <c r="T3" s="189"/>
      <c r="U3" s="189"/>
    </row>
    <row r="4" spans="1:21" ht="15">
      <c r="A4" s="121"/>
      <c r="B4" s="201"/>
      <c r="C4" s="201"/>
      <c r="D4" s="201"/>
      <c r="E4" s="201"/>
      <c r="F4" s="201"/>
      <c r="G4" s="201"/>
      <c r="H4" s="201"/>
      <c r="I4" s="201"/>
      <c r="J4" s="201"/>
      <c r="K4" s="21"/>
      <c r="L4" s="21"/>
      <c r="M4" s="21"/>
      <c r="N4" s="21"/>
      <c r="O4" s="78" t="s">
        <v>202</v>
      </c>
      <c r="P4" s="21"/>
      <c r="Q4" s="21"/>
      <c r="R4" s="21"/>
      <c r="S4" s="21"/>
      <c r="T4" s="21"/>
      <c r="U4" s="4"/>
    </row>
    <row r="5" spans="1:21" ht="15">
      <c r="A5" s="121"/>
      <c r="B5" s="143"/>
      <c r="C5" s="143"/>
      <c r="D5" s="143"/>
      <c r="E5" s="143"/>
      <c r="F5" s="143"/>
      <c r="G5" s="143"/>
      <c r="H5" s="143"/>
      <c r="I5" s="143"/>
      <c r="J5" s="143"/>
      <c r="K5" s="21"/>
      <c r="L5" s="21"/>
      <c r="M5" s="21"/>
      <c r="N5" s="21"/>
      <c r="O5" s="78"/>
      <c r="P5" s="21"/>
      <c r="Q5" s="21"/>
      <c r="R5" s="21"/>
      <c r="S5" s="21"/>
      <c r="T5" s="21"/>
      <c r="U5" s="4"/>
    </row>
    <row r="6" spans="1:21" ht="15">
      <c r="A6" s="121"/>
      <c r="B6" s="22" t="s">
        <v>210</v>
      </c>
      <c r="C6" s="21"/>
      <c r="D6" s="21"/>
      <c r="E6" s="21"/>
      <c r="F6" s="21"/>
      <c r="G6" s="21"/>
      <c r="H6" s="21"/>
      <c r="I6" s="21"/>
      <c r="J6" s="21"/>
      <c r="K6" s="21"/>
      <c r="L6" s="21"/>
      <c r="M6" s="21"/>
      <c r="N6" s="21"/>
      <c r="O6" s="78" t="s">
        <v>105</v>
      </c>
      <c r="P6" s="21"/>
      <c r="Q6" s="21"/>
      <c r="R6" s="21"/>
      <c r="S6" s="21"/>
      <c r="T6" s="21"/>
      <c r="U6" s="4"/>
    </row>
    <row r="7" spans="1:21" ht="16" thickBot="1">
      <c r="A7" s="121"/>
      <c r="B7" s="130"/>
      <c r="C7" s="21"/>
      <c r="D7" s="21"/>
      <c r="E7" s="21"/>
      <c r="F7" s="21"/>
      <c r="G7" s="21"/>
      <c r="H7" s="21"/>
      <c r="I7" s="21"/>
      <c r="J7" s="21"/>
      <c r="K7" s="21"/>
      <c r="L7" s="21"/>
      <c r="M7" s="21"/>
      <c r="N7" s="21"/>
      <c r="O7" s="21"/>
      <c r="P7" s="21"/>
      <c r="Q7" s="121"/>
      <c r="R7" s="121"/>
      <c r="S7" s="121"/>
      <c r="T7" s="121"/>
      <c r="U7" s="121"/>
    </row>
    <row r="8" spans="1:21" ht="15">
      <c r="A8" s="121"/>
      <c r="B8" s="21"/>
      <c r="C8" s="34" t="s">
        <v>217</v>
      </c>
      <c r="D8" s="131" t="s">
        <v>13</v>
      </c>
      <c r="E8" s="64">
        <f>'LSI, IS,RSI,PSI, LaI; Alk, TH'!D10</f>
        <v>80</v>
      </c>
      <c r="F8" s="21"/>
      <c r="G8" s="21"/>
      <c r="H8" s="21"/>
      <c r="I8" s="21"/>
      <c r="J8" s="21"/>
      <c r="K8" s="21"/>
      <c r="L8" s="21"/>
      <c r="M8" s="21"/>
      <c r="N8" s="21"/>
      <c r="O8" s="21"/>
      <c r="P8" s="21"/>
      <c r="Q8" s="121"/>
      <c r="R8" s="121"/>
      <c r="S8" s="121"/>
      <c r="T8" s="121"/>
      <c r="U8" s="121"/>
    </row>
    <row r="9" spans="1:21" ht="15">
      <c r="A9" s="121"/>
      <c r="B9" s="21"/>
      <c r="C9" s="36" t="s">
        <v>218</v>
      </c>
      <c r="D9" s="31" t="s">
        <v>13</v>
      </c>
      <c r="E9" s="65">
        <f>'LSI, IS,RSI,PSI, LaI; Alk, TH'!D11</f>
        <v>1</v>
      </c>
      <c r="F9" s="21"/>
      <c r="G9" s="21"/>
      <c r="H9" s="21"/>
      <c r="I9" s="21"/>
      <c r="J9" s="21"/>
      <c r="K9" s="21"/>
      <c r="L9" s="21"/>
      <c r="M9" s="21"/>
      <c r="N9" s="21"/>
      <c r="O9" s="21"/>
      <c r="P9" s="21"/>
      <c r="Q9" s="121"/>
      <c r="R9" s="121"/>
      <c r="S9" s="121"/>
      <c r="T9" s="121"/>
      <c r="U9" s="121"/>
    </row>
    <row r="10" spans="1:21" ht="15">
      <c r="A10" s="121"/>
      <c r="B10" s="21"/>
      <c r="C10" s="36" t="s">
        <v>219</v>
      </c>
      <c r="D10" s="31" t="s">
        <v>13</v>
      </c>
      <c r="E10" s="65">
        <f>'LSI, IS,RSI,PSI, LaI; Alk, TH'!D6</f>
        <v>60</v>
      </c>
      <c r="F10" s="21"/>
      <c r="G10" s="21"/>
      <c r="H10" s="21"/>
      <c r="I10" s="21"/>
      <c r="J10" s="21"/>
      <c r="K10" s="21"/>
      <c r="L10" s="21"/>
      <c r="M10" s="21"/>
      <c r="N10" s="21"/>
      <c r="O10" s="21"/>
      <c r="P10" s="21"/>
      <c r="Q10" s="121"/>
      <c r="R10" s="121"/>
      <c r="S10" s="121"/>
      <c r="T10" s="121"/>
      <c r="U10" s="121"/>
    </row>
    <row r="11" spans="1:21" ht="16" thickBot="1">
      <c r="A11" s="121"/>
      <c r="B11" s="21"/>
      <c r="C11" s="38" t="s">
        <v>220</v>
      </c>
      <c r="D11" s="33" t="s">
        <v>13</v>
      </c>
      <c r="E11" s="66">
        <f>'LSI, IS,RSI,PSI, LaI; Alk, TH'!D7</f>
        <v>0</v>
      </c>
      <c r="F11" s="21"/>
      <c r="G11" s="21"/>
      <c r="H11" s="21"/>
      <c r="I11" s="21"/>
      <c r="J11" s="21"/>
      <c r="K11" s="21"/>
      <c r="L11" s="21"/>
      <c r="M11" s="21"/>
      <c r="N11" s="21"/>
      <c r="O11" s="21"/>
      <c r="P11" s="21"/>
      <c r="Q11" s="121"/>
      <c r="R11" s="121"/>
      <c r="S11" s="121"/>
      <c r="T11" s="121"/>
      <c r="U11" s="121"/>
    </row>
    <row r="12" spans="1:21" ht="15">
      <c r="A12" s="121"/>
      <c r="B12" s="21"/>
      <c r="C12" s="112"/>
      <c r="D12" s="21"/>
      <c r="E12" s="132"/>
      <c r="F12" s="5"/>
      <c r="G12" s="5"/>
      <c r="H12" s="21"/>
      <c r="I12" s="21"/>
      <c r="J12" s="21"/>
      <c r="K12" s="21"/>
      <c r="L12" s="21"/>
      <c r="M12" s="21"/>
      <c r="N12" s="21"/>
      <c r="O12" s="21"/>
      <c r="P12" s="21"/>
      <c r="Q12" s="121"/>
      <c r="R12" s="121"/>
      <c r="S12" s="121"/>
      <c r="T12" s="121"/>
      <c r="U12" s="121"/>
    </row>
    <row r="13" spans="1:21" ht="15">
      <c r="A13" s="121"/>
      <c r="B13" s="141" t="s">
        <v>172</v>
      </c>
      <c r="C13" s="112"/>
      <c r="D13" s="21"/>
      <c r="E13" s="132"/>
      <c r="F13" s="5"/>
      <c r="G13" s="5"/>
      <c r="H13" s="21"/>
      <c r="I13" s="21"/>
      <c r="J13" s="21"/>
      <c r="K13" s="21"/>
      <c r="L13" s="21"/>
      <c r="M13" s="21"/>
      <c r="N13" s="21"/>
      <c r="O13" s="21"/>
      <c r="P13" s="21"/>
      <c r="Q13" s="121"/>
      <c r="R13" s="121"/>
      <c r="S13" s="121"/>
      <c r="T13" s="121"/>
      <c r="U13" s="121"/>
    </row>
    <row r="14" spans="1:21" ht="16" thickBot="1">
      <c r="A14" s="121"/>
      <c r="B14" s="21"/>
      <c r="C14" s="112"/>
      <c r="D14" s="21"/>
      <c r="E14" s="132"/>
      <c r="F14" s="5"/>
      <c r="G14" s="5"/>
      <c r="H14" s="21"/>
      <c r="I14" s="21"/>
      <c r="J14" s="21"/>
      <c r="K14" s="21"/>
      <c r="L14" s="21"/>
      <c r="M14" s="21"/>
      <c r="N14" s="21"/>
      <c r="O14" s="21"/>
      <c r="P14" s="21"/>
      <c r="Q14" s="121"/>
      <c r="R14" s="121"/>
      <c r="S14" s="121"/>
      <c r="T14" s="121"/>
      <c r="U14" s="121"/>
    </row>
    <row r="15" spans="1:21" ht="17">
      <c r="A15" s="121"/>
      <c r="B15" s="21"/>
      <c r="C15" s="84" t="s">
        <v>55</v>
      </c>
      <c r="D15" s="25" t="s">
        <v>14</v>
      </c>
      <c r="E15" s="85">
        <f>E8/35.45</f>
        <v>2.2566995768688289</v>
      </c>
      <c r="F15" s="5"/>
      <c r="G15" s="5"/>
      <c r="H15" s="21"/>
      <c r="I15" s="21"/>
      <c r="J15" s="21"/>
      <c r="K15" s="21"/>
      <c r="L15" s="21"/>
      <c r="M15" s="21"/>
      <c r="N15" s="21"/>
      <c r="O15" s="21"/>
      <c r="P15" s="21"/>
      <c r="Q15" s="121"/>
      <c r="R15" s="121"/>
      <c r="S15" s="121"/>
      <c r="T15" s="121"/>
      <c r="U15" s="121"/>
    </row>
    <row r="16" spans="1:21" ht="18">
      <c r="A16" s="121"/>
      <c r="B16" s="21"/>
      <c r="C16" s="88" t="s">
        <v>56</v>
      </c>
      <c r="D16" s="29" t="s">
        <v>14</v>
      </c>
      <c r="E16" s="17">
        <f>E9/48.03</f>
        <v>2.0820320632937747E-2</v>
      </c>
      <c r="F16" s="5"/>
      <c r="G16" s="5"/>
      <c r="H16" s="21"/>
      <c r="I16" s="21"/>
      <c r="J16" s="21"/>
      <c r="K16" s="21"/>
      <c r="L16" s="21"/>
      <c r="M16" s="21"/>
      <c r="N16" s="21"/>
      <c r="O16" s="21"/>
      <c r="P16" s="21"/>
      <c r="Q16" s="121"/>
      <c r="R16" s="121"/>
      <c r="S16" s="121"/>
      <c r="T16" s="121"/>
      <c r="U16" s="121"/>
    </row>
    <row r="17" spans="1:21" ht="19" thickBot="1">
      <c r="A17" s="121"/>
      <c r="B17" s="21"/>
      <c r="C17" s="88" t="s">
        <v>57</v>
      </c>
      <c r="D17" s="29" t="s">
        <v>14</v>
      </c>
      <c r="E17" s="17">
        <f>E10/61</f>
        <v>0.98360655737704916</v>
      </c>
      <c r="F17" s="23"/>
      <c r="G17" s="23"/>
      <c r="H17" s="21"/>
      <c r="I17" s="21"/>
      <c r="J17" s="21"/>
      <c r="K17" s="21"/>
      <c r="L17" s="21"/>
      <c r="M17" s="21"/>
      <c r="N17" s="21"/>
      <c r="O17" s="21"/>
      <c r="P17" s="21"/>
      <c r="Q17" s="121"/>
      <c r="R17" s="121"/>
      <c r="S17" s="121"/>
      <c r="T17" s="121"/>
      <c r="U17" s="121"/>
    </row>
    <row r="18" spans="1:21" ht="19" thickBot="1">
      <c r="A18" s="121"/>
      <c r="B18" s="21"/>
      <c r="C18" s="90" t="s">
        <v>58</v>
      </c>
      <c r="D18" s="133" t="s">
        <v>14</v>
      </c>
      <c r="E18" s="91">
        <f>E11/30</f>
        <v>0</v>
      </c>
      <c r="F18" s="21"/>
      <c r="G18" s="21"/>
      <c r="H18" s="176" t="s">
        <v>221</v>
      </c>
      <c r="I18" s="177"/>
      <c r="J18" s="178"/>
      <c r="K18" s="21"/>
      <c r="L18" s="21"/>
      <c r="M18" s="21"/>
      <c r="N18" s="21"/>
      <c r="O18" s="21"/>
      <c r="P18" s="21"/>
      <c r="Q18" s="121"/>
      <c r="R18" s="121"/>
      <c r="S18" s="121"/>
      <c r="T18" s="121"/>
      <c r="U18" s="121"/>
    </row>
    <row r="19" spans="1:21" ht="13.5" customHeight="1" thickBot="1">
      <c r="A19" s="121"/>
      <c r="B19" s="21"/>
      <c r="C19" s="93" t="s">
        <v>102</v>
      </c>
      <c r="D19" s="134"/>
      <c r="E19" s="94">
        <f>(E15+E16)/(E17+E18)</f>
        <v>2.3154785624601293</v>
      </c>
      <c r="F19" s="5"/>
      <c r="G19" s="21"/>
      <c r="H19" s="179" t="s">
        <v>222</v>
      </c>
      <c r="I19" s="180"/>
      <c r="J19" s="181"/>
      <c r="K19" s="200"/>
      <c r="L19" s="200"/>
      <c r="M19" s="200"/>
      <c r="N19" s="21"/>
      <c r="O19" s="21"/>
      <c r="P19" s="21"/>
      <c r="Q19" s="121"/>
      <c r="R19" s="121"/>
      <c r="S19" s="121"/>
      <c r="T19" s="121"/>
      <c r="U19" s="121"/>
    </row>
    <row r="20" spans="1:21" ht="16" thickBot="1">
      <c r="A20" s="121"/>
      <c r="B20" s="21"/>
      <c r="C20" s="21"/>
      <c r="D20" s="21"/>
      <c r="E20" s="21"/>
      <c r="F20" s="21"/>
      <c r="G20" s="21"/>
      <c r="H20" s="182" t="s">
        <v>235</v>
      </c>
      <c r="I20" s="183"/>
      <c r="J20" s="184"/>
      <c r="K20" s="21"/>
      <c r="L20" s="21"/>
      <c r="M20" s="21"/>
      <c r="N20" s="21"/>
      <c r="O20" s="21"/>
      <c r="P20" s="21"/>
      <c r="Q20" s="121"/>
      <c r="R20" s="121"/>
      <c r="S20" s="121"/>
      <c r="T20" s="121"/>
      <c r="U20" s="121"/>
    </row>
    <row r="21" spans="1:21" ht="15">
      <c r="A21" s="121"/>
      <c r="B21" s="195" t="s">
        <v>176</v>
      </c>
      <c r="C21" s="195"/>
      <c r="D21" s="195"/>
      <c r="E21" s="195"/>
      <c r="F21" s="21"/>
      <c r="G21" s="21"/>
      <c r="H21" s="21"/>
      <c r="I21" s="21"/>
      <c r="J21" s="21"/>
      <c r="K21" s="21"/>
      <c r="L21" s="21"/>
      <c r="M21" s="21"/>
      <c r="N21" s="21"/>
      <c r="O21" s="21"/>
      <c r="P21" s="21"/>
      <c r="Q21" s="121"/>
      <c r="R21" s="121"/>
      <c r="S21" s="121"/>
      <c r="T21" s="121"/>
      <c r="U21" s="121"/>
    </row>
    <row r="22" spans="1:21" ht="15">
      <c r="A22" s="121"/>
      <c r="B22" s="21"/>
      <c r="C22" s="21"/>
      <c r="D22" s="21"/>
      <c r="E22" s="21"/>
      <c r="F22" s="21"/>
      <c r="G22" s="21"/>
      <c r="H22" s="21"/>
      <c r="I22" s="21"/>
      <c r="J22" s="21"/>
      <c r="K22" s="21"/>
      <c r="L22" s="21"/>
      <c r="M22" s="21"/>
      <c r="N22" s="21"/>
      <c r="O22" s="21"/>
      <c r="P22" s="21"/>
      <c r="Q22" s="121"/>
      <c r="R22" s="121"/>
      <c r="S22" s="121"/>
      <c r="T22" s="121"/>
      <c r="U22" s="121"/>
    </row>
    <row r="23" spans="1:21" ht="15">
      <c r="A23" s="121"/>
      <c r="B23" s="180" t="s">
        <v>103</v>
      </c>
      <c r="C23" s="180"/>
      <c r="D23" s="180"/>
      <c r="E23" s="180"/>
      <c r="F23" s="180"/>
      <c r="G23" s="180"/>
      <c r="H23" s="180"/>
      <c r="I23" s="180"/>
      <c r="J23" s="23"/>
      <c r="K23" s="23"/>
      <c r="L23" s="21"/>
      <c r="M23" s="21"/>
      <c r="N23" s="21"/>
      <c r="O23" s="21"/>
      <c r="P23" s="21"/>
      <c r="Q23" s="121"/>
      <c r="R23" s="121"/>
      <c r="S23" s="121"/>
      <c r="T23" s="121"/>
      <c r="U23" s="121"/>
    </row>
    <row r="24" spans="1:21" ht="15">
      <c r="A24" s="121"/>
      <c r="B24" s="96"/>
      <c r="C24" s="111"/>
      <c r="D24" s="29"/>
      <c r="E24" s="29"/>
      <c r="F24" s="29"/>
      <c r="G24" s="29"/>
      <c r="H24" s="23"/>
      <c r="I24" s="23"/>
      <c r="J24" s="23"/>
      <c r="K24" s="23"/>
      <c r="L24" s="21"/>
      <c r="M24" s="21"/>
      <c r="N24" s="21"/>
      <c r="O24" s="21"/>
      <c r="P24" s="21"/>
      <c r="Q24" s="121"/>
      <c r="R24" s="121"/>
      <c r="S24" s="121"/>
      <c r="T24" s="121"/>
      <c r="U24" s="121"/>
    </row>
    <row r="25" spans="1:21" ht="15">
      <c r="A25" s="121"/>
      <c r="B25" s="97" t="s">
        <v>223</v>
      </c>
      <c r="C25" s="111"/>
      <c r="D25" s="29"/>
      <c r="E25" s="29"/>
      <c r="F25" s="29"/>
      <c r="G25" s="29"/>
      <c r="H25" s="23"/>
      <c r="I25" s="23"/>
      <c r="J25" s="23"/>
      <c r="K25" s="23"/>
      <c r="L25" s="21"/>
      <c r="M25" s="21"/>
      <c r="N25" s="21"/>
      <c r="O25" s="21"/>
      <c r="P25" s="21"/>
      <c r="Q25" s="121"/>
      <c r="R25" s="121"/>
      <c r="S25" s="121"/>
      <c r="T25" s="121"/>
      <c r="U25" s="121"/>
    </row>
    <row r="26" spans="1:21" ht="15">
      <c r="A26" s="121"/>
      <c r="B26" s="180" t="s">
        <v>224</v>
      </c>
      <c r="C26" s="195"/>
      <c r="D26" s="195"/>
      <c r="E26" s="195"/>
      <c r="F26" s="195"/>
      <c r="G26" s="195"/>
      <c r="H26" s="195"/>
      <c r="I26" s="195"/>
      <c r="J26" s="23"/>
      <c r="K26" s="23"/>
      <c r="L26" s="21"/>
      <c r="M26" s="21"/>
      <c r="N26" s="21"/>
      <c r="O26" s="21"/>
      <c r="P26" s="21"/>
      <c r="Q26" s="121"/>
      <c r="R26" s="121"/>
      <c r="S26" s="121"/>
      <c r="T26" s="121"/>
      <c r="U26" s="121"/>
    </row>
    <row r="27" spans="1:21" ht="15">
      <c r="A27" s="121"/>
      <c r="B27" s="195"/>
      <c r="C27" s="195"/>
      <c r="D27" s="195"/>
      <c r="E27" s="195"/>
      <c r="F27" s="195"/>
      <c r="G27" s="195"/>
      <c r="H27" s="195"/>
      <c r="I27" s="195"/>
      <c r="J27" s="23"/>
      <c r="K27" s="23"/>
      <c r="L27" s="21"/>
      <c r="M27" s="21"/>
      <c r="N27" s="21"/>
      <c r="O27" s="21"/>
      <c r="P27" s="21"/>
      <c r="Q27" s="121"/>
      <c r="R27" s="121"/>
      <c r="S27" s="121"/>
      <c r="T27" s="121"/>
      <c r="U27" s="121"/>
    </row>
    <row r="28" spans="1:21" s="1" customFormat="1">
      <c r="A28" s="86"/>
      <c r="B28" s="95"/>
      <c r="C28" s="95"/>
      <c r="D28" s="95"/>
      <c r="E28" s="95"/>
      <c r="F28" s="95"/>
      <c r="G28" s="95"/>
      <c r="H28" s="95"/>
      <c r="I28" s="95"/>
      <c r="J28" s="86"/>
      <c r="K28" s="86"/>
      <c r="L28" s="86"/>
      <c r="M28" s="86"/>
      <c r="N28" s="86"/>
      <c r="O28" s="86"/>
      <c r="P28" s="86"/>
      <c r="Q28" s="86"/>
      <c r="R28" s="86"/>
      <c r="S28" s="86"/>
      <c r="T28" s="86"/>
      <c r="U28" s="86"/>
    </row>
    <row r="29" spans="1:21" s="1" customFormat="1" ht="12.75" customHeight="1">
      <c r="A29" s="86"/>
      <c r="B29" s="192" t="s">
        <v>225</v>
      </c>
      <c r="C29" s="202"/>
      <c r="D29" s="202"/>
      <c r="E29" s="202"/>
      <c r="F29" s="202"/>
      <c r="G29" s="202"/>
      <c r="H29" s="202"/>
      <c r="I29" s="202"/>
      <c r="J29" s="202"/>
      <c r="K29" s="135"/>
      <c r="L29" s="135"/>
      <c r="M29" s="135"/>
      <c r="N29" s="135"/>
      <c r="O29" s="86"/>
      <c r="P29" s="86"/>
      <c r="Q29" s="86"/>
      <c r="R29" s="86"/>
      <c r="S29" s="86"/>
      <c r="T29" s="86"/>
      <c r="U29" s="86"/>
    </row>
    <row r="30" spans="1:21" s="1" customFormat="1" ht="12.75" customHeight="1">
      <c r="A30" s="86"/>
      <c r="B30" s="202"/>
      <c r="C30" s="202"/>
      <c r="D30" s="202"/>
      <c r="E30" s="202"/>
      <c r="F30" s="202"/>
      <c r="G30" s="202"/>
      <c r="H30" s="202"/>
      <c r="I30" s="202"/>
      <c r="J30" s="202"/>
      <c r="K30" s="86"/>
      <c r="L30" s="86"/>
      <c r="M30" s="86"/>
      <c r="N30" s="86"/>
      <c r="O30" s="86"/>
      <c r="P30" s="86"/>
      <c r="Q30" s="86"/>
      <c r="R30" s="86"/>
      <c r="S30" s="86"/>
      <c r="T30" s="86"/>
      <c r="U30" s="86"/>
    </row>
    <row r="31" spans="1:21" s="1" customFormat="1" ht="12.75" customHeight="1">
      <c r="A31" s="86"/>
      <c r="B31" s="135"/>
      <c r="C31" s="135"/>
      <c r="D31" s="135"/>
      <c r="E31" s="135"/>
      <c r="F31" s="135"/>
      <c r="G31" s="135"/>
      <c r="H31" s="86"/>
      <c r="I31" s="86"/>
      <c r="J31" s="86"/>
      <c r="K31" s="86"/>
      <c r="L31" s="86"/>
      <c r="M31" s="86"/>
      <c r="N31" s="86"/>
      <c r="O31" s="86"/>
      <c r="P31" s="86"/>
      <c r="Q31" s="86"/>
      <c r="R31" s="86"/>
      <c r="S31" s="86"/>
      <c r="T31" s="86"/>
      <c r="U31" s="86"/>
    </row>
    <row r="32" spans="1:21" s="1" customFormat="1" ht="12.75" customHeight="1">
      <c r="A32" s="86"/>
      <c r="B32" s="135"/>
      <c r="C32" s="135"/>
      <c r="D32" s="135"/>
      <c r="E32" s="135"/>
      <c r="F32" s="135"/>
      <c r="G32" s="135"/>
      <c r="H32" s="86"/>
      <c r="I32" s="86"/>
      <c r="J32" s="86"/>
      <c r="K32" s="86"/>
      <c r="L32" s="86"/>
      <c r="M32" s="86"/>
      <c r="N32" s="86"/>
      <c r="O32" s="86"/>
      <c r="P32" s="86"/>
      <c r="Q32" s="86"/>
      <c r="R32" s="86"/>
      <c r="S32" s="86"/>
      <c r="T32" s="86"/>
      <c r="U32" s="86"/>
    </row>
    <row r="33" spans="1:21" s="1" customFormat="1">
      <c r="A33" s="86"/>
      <c r="B33" s="135"/>
      <c r="C33" s="135"/>
      <c r="D33" s="135"/>
      <c r="E33" s="135"/>
      <c r="F33" s="135"/>
      <c r="G33" s="135"/>
      <c r="H33" s="86"/>
      <c r="I33" s="86"/>
      <c r="J33" s="86"/>
      <c r="K33" s="86"/>
      <c r="L33" s="86"/>
      <c r="M33" s="86"/>
      <c r="N33" s="86"/>
      <c r="O33" s="86"/>
      <c r="P33" s="86"/>
      <c r="Q33" s="86"/>
      <c r="R33" s="86"/>
      <c r="S33" s="86"/>
      <c r="T33" s="86"/>
      <c r="U33" s="86"/>
    </row>
    <row r="34" spans="1:21" s="1" customFormat="1">
      <c r="A34" s="86"/>
      <c r="B34" s="86"/>
      <c r="C34" s="86"/>
      <c r="D34" s="86"/>
      <c r="E34" s="86"/>
      <c r="F34" s="86"/>
      <c r="G34" s="86"/>
      <c r="H34" s="86"/>
      <c r="I34" s="86"/>
      <c r="J34" s="86"/>
      <c r="K34" s="86"/>
      <c r="L34" s="86"/>
      <c r="M34" s="86"/>
      <c r="N34" s="86"/>
      <c r="O34" s="86"/>
      <c r="P34" s="86"/>
      <c r="Q34" s="86"/>
      <c r="R34" s="86"/>
      <c r="S34" s="86"/>
      <c r="T34" s="86"/>
      <c r="U34" s="86"/>
    </row>
    <row r="35" spans="1:21" s="1" customFormat="1">
      <c r="A35" s="86"/>
      <c r="B35" s="86"/>
      <c r="C35" s="86"/>
      <c r="D35" s="86"/>
      <c r="E35" s="86"/>
      <c r="F35" s="86"/>
      <c r="G35" s="86"/>
      <c r="H35" s="86"/>
      <c r="I35" s="86"/>
      <c r="J35" s="86"/>
      <c r="K35" s="86"/>
      <c r="L35" s="86"/>
      <c r="M35" s="86"/>
      <c r="N35" s="86"/>
      <c r="O35" s="86"/>
      <c r="P35" s="86"/>
      <c r="Q35" s="86"/>
      <c r="R35" s="86"/>
      <c r="S35" s="86"/>
      <c r="T35" s="86"/>
      <c r="U35" s="86"/>
    </row>
    <row r="36" spans="1:21" s="1" customFormat="1">
      <c r="A36" s="86"/>
      <c r="B36" s="86"/>
      <c r="C36" s="86"/>
      <c r="D36" s="86"/>
      <c r="E36" s="86"/>
      <c r="F36" s="86"/>
      <c r="G36" s="86"/>
      <c r="H36" s="86"/>
      <c r="I36" s="86"/>
      <c r="J36" s="86"/>
      <c r="K36" s="86"/>
      <c r="L36" s="86"/>
      <c r="M36" s="86"/>
      <c r="N36" s="86"/>
      <c r="O36" s="86"/>
      <c r="P36" s="86"/>
      <c r="Q36" s="86"/>
      <c r="R36" s="86"/>
      <c r="S36" s="86"/>
      <c r="T36" s="86"/>
      <c r="U36" s="86"/>
    </row>
    <row r="37" spans="1:21" s="1" customFormat="1"/>
  </sheetData>
  <sheetProtection password="CC61" sheet="1" objects="1" scenarios="1" selectLockedCells="1"/>
  <mergeCells count="10">
    <mergeCell ref="K19:M19"/>
    <mergeCell ref="B23:I23"/>
    <mergeCell ref="B2:J4"/>
    <mergeCell ref="O2:U3"/>
    <mergeCell ref="B29:J30"/>
    <mergeCell ref="H18:J18"/>
    <mergeCell ref="H19:J19"/>
    <mergeCell ref="H20:J20"/>
    <mergeCell ref="B26:I27"/>
    <mergeCell ref="B21:E21"/>
  </mergeCells>
  <phoneticPr fontId="1" type="noConversion"/>
  <pageMargins left="0.75" right="0.75" top="1" bottom="1" header="0" footer="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LSI, IS,RSI,PSI, LaI; Alk, TH</vt:lpstr>
      <vt:lpstr>Langelier Saturation Index</vt:lpstr>
      <vt:lpstr>Saturation Index</vt:lpstr>
      <vt:lpstr>Ryznar Index</vt:lpstr>
      <vt:lpstr>Puckorius Index</vt:lpstr>
      <vt:lpstr>Larson Index</vt:lpstr>
    </vt:vector>
  </TitlesOfParts>
  <Company>Fundación Centro Canario del Agua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Despacho Carmelo</dc:creator>
  <cp:lastModifiedBy>Elizabeth González Ramos</cp:lastModifiedBy>
  <cp:lastPrinted>2016-08-25T16:21:10Z</cp:lastPrinted>
  <dcterms:created xsi:type="dcterms:W3CDTF">2009-06-19T09:13:16Z</dcterms:created>
  <dcterms:modified xsi:type="dcterms:W3CDTF">2016-09-01T09:01:24Z</dcterms:modified>
</cp:coreProperties>
</file>